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21840" windowHeight="11730" activeTab="1"/>
  </bookViews>
  <sheets>
    <sheet name="Уч.график" sheetId="4" r:id="rId1"/>
    <sheet name="План уч.пр." sheetId="3" r:id="rId2"/>
  </sheets>
  <calcPr calcId="145621"/>
</workbook>
</file>

<file path=xl/calcChain.xml><?xml version="1.0" encoding="utf-8"?>
<calcChain xmlns="http://schemas.openxmlformats.org/spreadsheetml/2006/main">
  <c r="U38" i="3" l="1"/>
  <c r="Y38" i="3"/>
  <c r="Z38" i="3"/>
  <c r="AA38" i="3"/>
  <c r="AB38" i="3"/>
  <c r="AC38" i="3"/>
  <c r="U34" i="3"/>
  <c r="Y34" i="3"/>
  <c r="Z34" i="3"/>
  <c r="AA34" i="3"/>
  <c r="AB34" i="3"/>
  <c r="AC34" i="3"/>
  <c r="U31" i="3" l="1"/>
  <c r="I84" i="3" l="1"/>
  <c r="T64" i="3"/>
  <c r="S64" i="3"/>
  <c r="R64" i="3"/>
  <c r="Q64" i="3"/>
  <c r="G64" i="3"/>
  <c r="G24" i="3"/>
  <c r="N24" i="3"/>
  <c r="M24" i="3"/>
  <c r="K24" i="3"/>
  <c r="L24" i="3"/>
  <c r="E23" i="3" l="1"/>
  <c r="D23" i="3" s="1"/>
  <c r="E22" i="3"/>
  <c r="D22" i="3" s="1"/>
  <c r="R55" i="3"/>
  <c r="U69" i="3"/>
  <c r="D29" i="3"/>
  <c r="L27" i="3"/>
  <c r="E59" i="3"/>
  <c r="F59" i="3" s="1"/>
  <c r="U58" i="3"/>
  <c r="U59" i="3"/>
  <c r="T55" i="3"/>
  <c r="R65" i="3"/>
  <c r="P40" i="3"/>
  <c r="G27" i="3"/>
  <c r="H27" i="3"/>
  <c r="I27" i="3"/>
  <c r="J27" i="3"/>
  <c r="K27" i="3"/>
  <c r="M27" i="3"/>
  <c r="N27" i="3"/>
  <c r="R27" i="3"/>
  <c r="S27" i="3"/>
  <c r="T27" i="3"/>
  <c r="P27" i="3"/>
  <c r="O27" i="3"/>
  <c r="O40" i="3"/>
  <c r="O35" i="3"/>
  <c r="O7" i="3"/>
  <c r="Q7" i="3"/>
  <c r="H8" i="3"/>
  <c r="I8" i="3"/>
  <c r="J8" i="3"/>
  <c r="K8" i="3"/>
  <c r="L8" i="3"/>
  <c r="U8" i="3"/>
  <c r="E9" i="3"/>
  <c r="E10" i="3"/>
  <c r="F10" i="3" s="1"/>
  <c r="E11" i="3"/>
  <c r="D11" i="3" s="1"/>
  <c r="E12" i="3"/>
  <c r="D12" i="3" s="1"/>
  <c r="E13" i="3"/>
  <c r="D13" i="3" s="1"/>
  <c r="E14" i="3"/>
  <c r="D14" i="3" s="1"/>
  <c r="E15" i="3"/>
  <c r="E16" i="3"/>
  <c r="D16" i="3" s="1"/>
  <c r="W16" i="3"/>
  <c r="E17" i="3"/>
  <c r="D17" i="3" s="1"/>
  <c r="E18" i="3"/>
  <c r="F18" i="3" s="1"/>
  <c r="E19" i="3"/>
  <c r="D19" i="3" s="1"/>
  <c r="E20" i="3"/>
  <c r="F20" i="3" s="1"/>
  <c r="E21" i="3"/>
  <c r="D21" i="3" s="1"/>
  <c r="X23" i="3"/>
  <c r="W24" i="3"/>
  <c r="X24" i="3"/>
  <c r="U29" i="3"/>
  <c r="Y29" i="3"/>
  <c r="E30" i="3"/>
  <c r="F30" i="3" s="1"/>
  <c r="U30" i="3"/>
  <c r="Y30" i="3"/>
  <c r="E31" i="3"/>
  <c r="D31" i="3" s="1"/>
  <c r="Y31" i="3"/>
  <c r="Z31" i="3"/>
  <c r="AA31" i="3"/>
  <c r="AB31" i="3"/>
  <c r="AC31" i="3"/>
  <c r="E32" i="3"/>
  <c r="D32" i="3" s="1"/>
  <c r="U32" i="3"/>
  <c r="Y32" i="3"/>
  <c r="Z32" i="3"/>
  <c r="AA32" i="3"/>
  <c r="AB32" i="3"/>
  <c r="AC32" i="3"/>
  <c r="H35" i="3"/>
  <c r="I35" i="3"/>
  <c r="J35" i="3"/>
  <c r="L35" i="3"/>
  <c r="M35" i="3"/>
  <c r="N35" i="3"/>
  <c r="P35" i="3"/>
  <c r="Q35" i="3"/>
  <c r="R35" i="3"/>
  <c r="S35" i="3"/>
  <c r="T35" i="3"/>
  <c r="Z36" i="3"/>
  <c r="AA36" i="3"/>
  <c r="AB36" i="3"/>
  <c r="AC36" i="3"/>
  <c r="U39" i="3"/>
  <c r="Y39" i="3"/>
  <c r="Z39" i="3"/>
  <c r="AA39" i="3"/>
  <c r="AB39" i="3"/>
  <c r="AC39" i="3"/>
  <c r="G40" i="3"/>
  <c r="H40" i="3"/>
  <c r="I40" i="3"/>
  <c r="J40" i="3"/>
  <c r="K40" i="3"/>
  <c r="L40" i="3"/>
  <c r="M40" i="3"/>
  <c r="N40" i="3"/>
  <c r="Q40" i="3"/>
  <c r="R40" i="3"/>
  <c r="S40" i="3"/>
  <c r="T40" i="3"/>
  <c r="E41" i="3"/>
  <c r="D41" i="3" s="1"/>
  <c r="U41" i="3"/>
  <c r="Y41" i="3"/>
  <c r="Z41" i="3"/>
  <c r="AA41" i="3"/>
  <c r="AB41" i="3"/>
  <c r="AC41" i="3"/>
  <c r="E42" i="3"/>
  <c r="D42" i="3" s="1"/>
  <c r="U42" i="3"/>
  <c r="Y42" i="3"/>
  <c r="Z42" i="3"/>
  <c r="AA42" i="3"/>
  <c r="AB42" i="3"/>
  <c r="AC42" i="3"/>
  <c r="E43" i="3"/>
  <c r="D43" i="3" s="1"/>
  <c r="U43" i="3"/>
  <c r="Y43" i="3"/>
  <c r="Z43" i="3"/>
  <c r="AA43" i="3"/>
  <c r="AB43" i="3"/>
  <c r="AC43" i="3"/>
  <c r="E44" i="3"/>
  <c r="D44" i="3" s="1"/>
  <c r="U44" i="3"/>
  <c r="Y44" i="3"/>
  <c r="Z44" i="3"/>
  <c r="AA44" i="3"/>
  <c r="AB44" i="3"/>
  <c r="AC44" i="3"/>
  <c r="E45" i="3"/>
  <c r="D45" i="3" s="1"/>
  <c r="U45" i="3"/>
  <c r="Y45" i="3"/>
  <c r="Z45" i="3"/>
  <c r="AA45" i="3"/>
  <c r="AB45" i="3"/>
  <c r="AC45" i="3"/>
  <c r="E46" i="3"/>
  <c r="D46" i="3" s="1"/>
  <c r="U46" i="3"/>
  <c r="Y46" i="3"/>
  <c r="Z46" i="3"/>
  <c r="AA46" i="3"/>
  <c r="AB46" i="3"/>
  <c r="AC46" i="3"/>
  <c r="E47" i="3"/>
  <c r="F47" i="3" s="1"/>
  <c r="U47" i="3"/>
  <c r="Y47" i="3"/>
  <c r="Z47" i="3"/>
  <c r="AA47" i="3"/>
  <c r="AB47" i="3"/>
  <c r="AC47" i="3"/>
  <c r="E48" i="3"/>
  <c r="D48" i="3" s="1"/>
  <c r="U48" i="3"/>
  <c r="Y48" i="3"/>
  <c r="Z48" i="3"/>
  <c r="AA48" i="3"/>
  <c r="AB48" i="3"/>
  <c r="AC48" i="3"/>
  <c r="E49" i="3"/>
  <c r="F49" i="3" s="1"/>
  <c r="U49" i="3"/>
  <c r="Y49" i="3"/>
  <c r="Z49" i="3"/>
  <c r="AA49" i="3"/>
  <c r="AB49" i="3"/>
  <c r="AC49" i="3"/>
  <c r="E50" i="3"/>
  <c r="D50" i="3" s="1"/>
  <c r="U50" i="3"/>
  <c r="Y50" i="3"/>
  <c r="Z50" i="3"/>
  <c r="AA50" i="3"/>
  <c r="AB50" i="3"/>
  <c r="AC50" i="3"/>
  <c r="E51" i="3"/>
  <c r="D51" i="3" s="1"/>
  <c r="U51" i="3"/>
  <c r="Y51" i="3"/>
  <c r="Z51" i="3"/>
  <c r="AA51" i="3"/>
  <c r="AB51" i="3"/>
  <c r="AC51" i="3"/>
  <c r="E52" i="3"/>
  <c r="F52" i="3" s="1"/>
  <c r="U52" i="3"/>
  <c r="Y52" i="3"/>
  <c r="Z52" i="3"/>
  <c r="AA52" i="3"/>
  <c r="AB52" i="3"/>
  <c r="AC52" i="3"/>
  <c r="E53" i="3"/>
  <c r="D53" i="3" s="1"/>
  <c r="U53" i="3"/>
  <c r="Y53" i="3"/>
  <c r="Z53" i="3"/>
  <c r="AA53" i="3"/>
  <c r="AB53" i="3"/>
  <c r="AC53" i="3"/>
  <c r="G55" i="3"/>
  <c r="H55" i="3"/>
  <c r="J55" i="3"/>
  <c r="K55" i="3"/>
  <c r="L55" i="3"/>
  <c r="M55" i="3"/>
  <c r="N55" i="3"/>
  <c r="O55" i="3"/>
  <c r="Q55" i="3"/>
  <c r="S55" i="3"/>
  <c r="E56" i="3"/>
  <c r="U56" i="3"/>
  <c r="Y56" i="3"/>
  <c r="Z56" i="3"/>
  <c r="AA56" i="3"/>
  <c r="AB56" i="3"/>
  <c r="AC56" i="3"/>
  <c r="E57" i="3"/>
  <c r="D57" i="3" s="1"/>
  <c r="U57" i="3"/>
  <c r="Y57" i="3"/>
  <c r="Z57" i="3"/>
  <c r="AA57" i="3"/>
  <c r="AB57" i="3"/>
  <c r="AC57" i="3"/>
  <c r="E58" i="3"/>
  <c r="D58" i="3" s="1"/>
  <c r="Y58" i="3"/>
  <c r="Z58" i="3"/>
  <c r="AA58" i="3"/>
  <c r="AB58" i="3"/>
  <c r="AC58" i="3"/>
  <c r="Y59" i="3"/>
  <c r="Z59" i="3"/>
  <c r="AA59" i="3"/>
  <c r="AB59" i="3"/>
  <c r="AC59" i="3"/>
  <c r="E60" i="3"/>
  <c r="D60" i="3" s="1"/>
  <c r="U60" i="3"/>
  <c r="Y60" i="3"/>
  <c r="Z60" i="3"/>
  <c r="AA60" i="3"/>
  <c r="AB60" i="3"/>
  <c r="AC60" i="3"/>
  <c r="I61" i="3"/>
  <c r="D61" i="3" s="1"/>
  <c r="U61" i="3"/>
  <c r="Y61" i="3"/>
  <c r="AA61" i="3"/>
  <c r="AB61" i="3"/>
  <c r="AC61" i="3"/>
  <c r="I62" i="3"/>
  <c r="D62" i="3" s="1"/>
  <c r="U62" i="3"/>
  <c r="Y62" i="3"/>
  <c r="Z62" i="3"/>
  <c r="AA62" i="3"/>
  <c r="AB62" i="3"/>
  <c r="AC62" i="3"/>
  <c r="D63" i="3"/>
  <c r="U63" i="3"/>
  <c r="Y63" i="3"/>
  <c r="Z63" i="3"/>
  <c r="AA63" i="3"/>
  <c r="AB63" i="3"/>
  <c r="AC63" i="3"/>
  <c r="G65" i="3"/>
  <c r="H65" i="3"/>
  <c r="J65" i="3"/>
  <c r="K65" i="3"/>
  <c r="L65" i="3"/>
  <c r="M65" i="3"/>
  <c r="N65" i="3"/>
  <c r="O65" i="3"/>
  <c r="P65" i="3"/>
  <c r="U66" i="3"/>
  <c r="Q65" i="3"/>
  <c r="S65" i="3"/>
  <c r="T65" i="3"/>
  <c r="E66" i="3"/>
  <c r="D66" i="3" s="1"/>
  <c r="Y66" i="3"/>
  <c r="Z66" i="3"/>
  <c r="AA66" i="3"/>
  <c r="AB66" i="3"/>
  <c r="AC66" i="3"/>
  <c r="I65" i="3"/>
  <c r="U67" i="3"/>
  <c r="Z67" i="3"/>
  <c r="AA67" i="3"/>
  <c r="AC67" i="3"/>
  <c r="U68" i="3"/>
  <c r="Z68" i="3"/>
  <c r="AA68" i="3"/>
  <c r="AB68" i="3"/>
  <c r="AC68" i="3"/>
  <c r="G69" i="3"/>
  <c r="H69" i="3"/>
  <c r="J69" i="3"/>
  <c r="K69" i="3"/>
  <c r="L69" i="3"/>
  <c r="M69" i="3"/>
  <c r="N69" i="3"/>
  <c r="O69" i="3"/>
  <c r="P69" i="3"/>
  <c r="U70" i="3"/>
  <c r="Q69" i="3"/>
  <c r="R69" i="3"/>
  <c r="S69" i="3"/>
  <c r="T69" i="3"/>
  <c r="E70" i="3"/>
  <c r="F70" i="3" s="1"/>
  <c r="F69" i="3" s="1"/>
  <c r="Y70" i="3"/>
  <c r="Z70" i="3"/>
  <c r="AA70" i="3"/>
  <c r="AB70" i="3"/>
  <c r="AC70" i="3"/>
  <c r="I72" i="3"/>
  <c r="D72" i="3" s="1"/>
  <c r="U72" i="3"/>
  <c r="Z71" i="3"/>
  <c r="AA71" i="3"/>
  <c r="AB71" i="3"/>
  <c r="AC71" i="3"/>
  <c r="U73" i="3"/>
  <c r="Z72" i="3"/>
  <c r="AA72" i="3"/>
  <c r="AB72" i="3"/>
  <c r="AC72" i="3"/>
  <c r="G74" i="3"/>
  <c r="H74" i="3"/>
  <c r="J74" i="3"/>
  <c r="K74" i="3"/>
  <c r="L74" i="3"/>
  <c r="M74" i="3"/>
  <c r="N74" i="3"/>
  <c r="O74" i="3"/>
  <c r="U75" i="3"/>
  <c r="P74" i="3"/>
  <c r="Q74" i="3"/>
  <c r="R74" i="3"/>
  <c r="E75" i="3"/>
  <c r="E74" i="3" s="1"/>
  <c r="Y74" i="3"/>
  <c r="Z74" i="3"/>
  <c r="AA74" i="3"/>
  <c r="AB74" i="3"/>
  <c r="AC74" i="3"/>
  <c r="U76" i="3"/>
  <c r="I77" i="3"/>
  <c r="D77" i="3" s="1"/>
  <c r="U77" i="3"/>
  <c r="D79" i="3"/>
  <c r="T86" i="3" s="1"/>
  <c r="I86" i="3" s="1"/>
  <c r="L86" i="3" s="1"/>
  <c r="D80" i="3"/>
  <c r="D81" i="3"/>
  <c r="L84" i="3"/>
  <c r="I87" i="3"/>
  <c r="I88" i="3"/>
  <c r="BD15" i="4"/>
  <c r="BK15" i="4"/>
  <c r="BK16" i="4"/>
  <c r="BK20" i="4"/>
  <c r="BK17" i="4"/>
  <c r="BK19" i="4"/>
  <c r="BD18" i="4"/>
  <c r="BD19" i="4"/>
  <c r="BC19" i="4"/>
  <c r="BE19" i="4"/>
  <c r="BF19" i="4"/>
  <c r="BH19" i="4"/>
  <c r="BI19" i="4"/>
  <c r="BJ19" i="4"/>
  <c r="BC20" i="4"/>
  <c r="BE20" i="4"/>
  <c r="BF20" i="4"/>
  <c r="BG20" i="4"/>
  <c r="BH20" i="4"/>
  <c r="BI20" i="4"/>
  <c r="BJ20" i="4"/>
  <c r="I85" i="3"/>
  <c r="L85" i="3" s="1"/>
  <c r="F41" i="3"/>
  <c r="E39" i="3"/>
  <c r="D39" i="3" s="1"/>
  <c r="D67" i="3"/>
  <c r="U37" i="3"/>
  <c r="E37" i="3"/>
  <c r="D37" i="3" s="1"/>
  <c r="Y36" i="3"/>
  <c r="E36" i="3"/>
  <c r="U36" i="3"/>
  <c r="F29" i="3"/>
  <c r="BK18" i="4"/>
  <c r="BD20" i="4"/>
  <c r="F16" i="3"/>
  <c r="F15" i="3"/>
  <c r="F19" i="3"/>
  <c r="F32" i="3" l="1"/>
  <c r="F11" i="3"/>
  <c r="D18" i="3"/>
  <c r="I74" i="3"/>
  <c r="F53" i="3"/>
  <c r="D75" i="3"/>
  <c r="D74" i="3" s="1"/>
  <c r="D56" i="3"/>
  <c r="E64" i="3"/>
  <c r="F58" i="3"/>
  <c r="D10" i="3"/>
  <c r="I55" i="3"/>
  <c r="F44" i="3"/>
  <c r="N54" i="3"/>
  <c r="N26" i="3" s="1"/>
  <c r="N82" i="3" s="1"/>
  <c r="F48" i="3"/>
  <c r="D59" i="3"/>
  <c r="F60" i="3"/>
  <c r="U65" i="3"/>
  <c r="F42" i="3"/>
  <c r="F46" i="3"/>
  <c r="U7" i="3"/>
  <c r="F31" i="3"/>
  <c r="F27" i="3" s="1"/>
  <c r="F57" i="3"/>
  <c r="F13" i="3"/>
  <c r="W26" i="3"/>
  <c r="U35" i="3"/>
  <c r="O54" i="3"/>
  <c r="O26" i="3" s="1"/>
  <c r="AC75" i="3"/>
  <c r="F21" i="3"/>
  <c r="D70" i="3"/>
  <c r="D69" i="3" s="1"/>
  <c r="R54" i="3"/>
  <c r="R26" i="3" s="1"/>
  <c r="R82" i="3" s="1"/>
  <c r="X26" i="3"/>
  <c r="S54" i="3"/>
  <c r="S26" i="3" s="1"/>
  <c r="S82" i="3" s="1"/>
  <c r="Y76" i="3"/>
  <c r="D30" i="3"/>
  <c r="D27" i="3" s="1"/>
  <c r="E69" i="3"/>
  <c r="D47" i="3"/>
  <c r="F12" i="3"/>
  <c r="F75" i="3"/>
  <c r="F74" i="3" s="1"/>
  <c r="M54" i="3"/>
  <c r="M26" i="3" s="1"/>
  <c r="M82" i="3" s="1"/>
  <c r="I69" i="3"/>
  <c r="L54" i="3"/>
  <c r="L26" i="3" s="1"/>
  <c r="L7" i="3" s="1"/>
  <c r="I54" i="3"/>
  <c r="I26" i="3" s="1"/>
  <c r="E55" i="3"/>
  <c r="D52" i="3"/>
  <c r="F50" i="3"/>
  <c r="E35" i="3"/>
  <c r="K54" i="3"/>
  <c r="K26" i="3" s="1"/>
  <c r="K7" i="3" s="1"/>
  <c r="Z75" i="3"/>
  <c r="AA75" i="3"/>
  <c r="F39" i="3"/>
  <c r="F56" i="3"/>
  <c r="E65" i="3"/>
  <c r="F66" i="3"/>
  <c r="F65" i="3" s="1"/>
  <c r="U40" i="3"/>
  <c r="D20" i="3"/>
  <c r="AC76" i="3"/>
  <c r="Y75" i="3"/>
  <c r="U27" i="3"/>
  <c r="Q54" i="3"/>
  <c r="Q26" i="3" s="1"/>
  <c r="Q82" i="3" s="1"/>
  <c r="F43" i="3"/>
  <c r="E27" i="3"/>
  <c r="U74" i="3"/>
  <c r="G54" i="3"/>
  <c r="G26" i="3" s="1"/>
  <c r="D65" i="3"/>
  <c r="P54" i="3"/>
  <c r="P26" i="3" s="1"/>
  <c r="P82" i="3" s="1"/>
  <c r="D49" i="3"/>
  <c r="F51" i="3"/>
  <c r="E40" i="3"/>
  <c r="AB76" i="3"/>
  <c r="J54" i="3"/>
  <c r="J26" i="3" s="1"/>
  <c r="J7" i="3" s="1"/>
  <c r="AB75" i="3"/>
  <c r="AA76" i="3"/>
  <c r="H54" i="3"/>
  <c r="H26" i="3" s="1"/>
  <c r="H7" i="3" s="1"/>
  <c r="Z76" i="3"/>
  <c r="T54" i="3"/>
  <c r="T26" i="3" s="1"/>
  <c r="T82" i="3" s="1"/>
  <c r="U55" i="3"/>
  <c r="E24" i="3"/>
  <c r="F36" i="3"/>
  <c r="D36" i="3"/>
  <c r="D35" i="3" s="1"/>
  <c r="F9" i="3"/>
  <c r="D9" i="3"/>
  <c r="D55" i="3" l="1"/>
  <c r="D54" i="3" s="1"/>
  <c r="F64" i="3"/>
  <c r="D64" i="3"/>
  <c r="F55" i="3"/>
  <c r="F54" i="3" s="1"/>
  <c r="D24" i="3"/>
  <c r="H82" i="3"/>
  <c r="U54" i="3"/>
  <c r="D40" i="3"/>
  <c r="E54" i="3"/>
  <c r="E90" i="3" s="1"/>
  <c r="F24" i="3"/>
  <c r="I82" i="3"/>
  <c r="I7" i="3"/>
  <c r="L82" i="3"/>
  <c r="K82" i="3"/>
  <c r="F40" i="3"/>
  <c r="G7" i="3"/>
  <c r="G82" i="3"/>
  <c r="J82" i="3"/>
  <c r="O82" i="3"/>
  <c r="U26" i="3"/>
  <c r="F26" i="3" l="1"/>
  <c r="F82" i="3" s="1"/>
  <c r="D26" i="3"/>
  <c r="D7" i="3" s="1"/>
  <c r="E26" i="3"/>
  <c r="E82" i="3" s="1"/>
  <c r="F7" i="3" l="1"/>
  <c r="D82" i="3"/>
  <c r="E7" i="3"/>
</calcChain>
</file>

<file path=xl/sharedStrings.xml><?xml version="1.0" encoding="utf-8"?>
<sst xmlns="http://schemas.openxmlformats.org/spreadsheetml/2006/main" count="403" uniqueCount="259">
  <si>
    <t>1 курс</t>
  </si>
  <si>
    <t>2 курс</t>
  </si>
  <si>
    <t>3 курс</t>
  </si>
  <si>
    <t>4 курс</t>
  </si>
  <si>
    <t>Индекс</t>
  </si>
  <si>
    <t>Наименование циклов, дисциплин, профессиональных модулей, МДК. Практик</t>
  </si>
  <si>
    <t>курсовых работ (проектов)</t>
  </si>
  <si>
    <t>ОД.00</t>
  </si>
  <si>
    <t>Общеобразовательный цикл</t>
  </si>
  <si>
    <t>ОГСЭ.00</t>
  </si>
  <si>
    <t>ОГСЭ.01</t>
  </si>
  <si>
    <t>ОГСЭ.02</t>
  </si>
  <si>
    <t>ОГСЭ.03</t>
  </si>
  <si>
    <t>ОГСЭ.04</t>
  </si>
  <si>
    <t>Основы философии</t>
  </si>
  <si>
    <t>История</t>
  </si>
  <si>
    <t>Физическая культура</t>
  </si>
  <si>
    <t>ЕН.00</t>
  </si>
  <si>
    <t>Общий гуманитарный и социально-экономический цикл</t>
  </si>
  <si>
    <t>Математический и общий естественнонаучный цикл</t>
  </si>
  <si>
    <t>ОП.01</t>
  </si>
  <si>
    <t>ОП.02</t>
  </si>
  <si>
    <t xml:space="preserve">Математика </t>
  </si>
  <si>
    <t>ОП.03</t>
  </si>
  <si>
    <t>ОП.04</t>
  </si>
  <si>
    <t>ОП.00</t>
  </si>
  <si>
    <t>П.00</t>
  </si>
  <si>
    <t>ОП.05</t>
  </si>
  <si>
    <t>ОП.06</t>
  </si>
  <si>
    <t>ОП.07</t>
  </si>
  <si>
    <t>ОП.08</t>
  </si>
  <si>
    <t>ОП.09</t>
  </si>
  <si>
    <t>Безопасность жизнедеятельности</t>
  </si>
  <si>
    <t>Инженерная графика</t>
  </si>
  <si>
    <t>Техническая механика</t>
  </si>
  <si>
    <t>ПМ.01</t>
  </si>
  <si>
    <t>ПМ.02</t>
  </si>
  <si>
    <t>ПМ.03</t>
  </si>
  <si>
    <t>ПМ.04</t>
  </si>
  <si>
    <t>МДК.04.01</t>
  </si>
  <si>
    <t>ПДП</t>
  </si>
  <si>
    <t>Преддипломная практика</t>
  </si>
  <si>
    <t>ГИА</t>
  </si>
  <si>
    <t>Государственная итоговая аттестация</t>
  </si>
  <si>
    <t>Дисциплин и МДК</t>
  </si>
  <si>
    <t>экзаменов</t>
  </si>
  <si>
    <t>Государственная (итоговая) аттестация</t>
  </si>
  <si>
    <t>Формы промежуточной аттеста ции</t>
  </si>
  <si>
    <t>Обществознание</t>
  </si>
  <si>
    <t>Химия</t>
  </si>
  <si>
    <t>Физика</t>
  </si>
  <si>
    <t>ПП.04</t>
  </si>
  <si>
    <t>учебной практики</t>
  </si>
  <si>
    <t>лаб.и практ.занятий</t>
  </si>
  <si>
    <t>всего</t>
  </si>
  <si>
    <t>зачетов</t>
  </si>
  <si>
    <t>ЕН.01</t>
  </si>
  <si>
    <t>ЕН.02</t>
  </si>
  <si>
    <t>УТВЕРЖДАЮ</t>
  </si>
  <si>
    <t>Директор</t>
  </si>
  <si>
    <t>Белорецкий металлургический колледж</t>
  </si>
  <si>
    <t>1. График учебного процесса</t>
  </si>
  <si>
    <t>2. Сводные данные по бюджету времени</t>
  </si>
  <si>
    <t>Курсы</t>
  </si>
  <si>
    <t>Сентябрь</t>
  </si>
  <si>
    <t>29.09 - 05.10</t>
  </si>
  <si>
    <t>Октябрь</t>
  </si>
  <si>
    <t>27.10 - 02.11</t>
  </si>
  <si>
    <t>Ноябрь</t>
  </si>
  <si>
    <t>Декабрь</t>
  </si>
  <si>
    <t>29.12. - 04.01</t>
  </si>
  <si>
    <t>Январь</t>
  </si>
  <si>
    <t>26.01. -01.02</t>
  </si>
  <si>
    <t>Февраль</t>
  </si>
  <si>
    <t>23.02. - 01.03</t>
  </si>
  <si>
    <t>Март</t>
  </si>
  <si>
    <t>30.03 - 05.04</t>
  </si>
  <si>
    <t>Апрель</t>
  </si>
  <si>
    <t>27.04. - 03.05.</t>
  </si>
  <si>
    <t>Май</t>
  </si>
  <si>
    <t>Июнь</t>
  </si>
  <si>
    <t>29.06 - 05.07</t>
  </si>
  <si>
    <t>Июль</t>
  </si>
  <si>
    <t>27.07. - 02.08.</t>
  </si>
  <si>
    <t>Август</t>
  </si>
  <si>
    <t>Теоретич. обучение</t>
  </si>
  <si>
    <t>Промежуточная аттестация</t>
  </si>
  <si>
    <t>Практика, подготовка к итоговой аттестации</t>
  </si>
  <si>
    <t>Каникулы, нед</t>
  </si>
  <si>
    <t>Всего, нед</t>
  </si>
  <si>
    <t>недель</t>
  </si>
  <si>
    <t>часов</t>
  </si>
  <si>
    <t>учебная практика</t>
  </si>
  <si>
    <t>Практика по профилю спец.</t>
  </si>
  <si>
    <t>преддипломная пр.</t>
  </si>
  <si>
    <t>К</t>
  </si>
  <si>
    <t>::</t>
  </si>
  <si>
    <t>ПД</t>
  </si>
  <si>
    <t>ПВКР</t>
  </si>
  <si>
    <t>ИТОГО:</t>
  </si>
  <si>
    <t>Обозначения:</t>
  </si>
  <si>
    <t>Теоретическое обучение, недель</t>
  </si>
  <si>
    <t>Промежуточная аттестация, недель</t>
  </si>
  <si>
    <t>П</t>
  </si>
  <si>
    <t>Практика по профилю специальности (производственная, недель)</t>
  </si>
  <si>
    <t>У</t>
  </si>
  <si>
    <t>Учебная практика, недель</t>
  </si>
  <si>
    <t>Преддипломная практика (производственная), недель</t>
  </si>
  <si>
    <t>Подготовка выпускной квалификационной работы, недель</t>
  </si>
  <si>
    <t>Каникулы</t>
  </si>
  <si>
    <t>преддип. практики</t>
  </si>
  <si>
    <t>произв.практики</t>
  </si>
  <si>
    <t xml:space="preserve">Информатика </t>
  </si>
  <si>
    <t xml:space="preserve">ГБПОУ  </t>
  </si>
  <si>
    <t>УЧЕБНЫЙ ПЛАН</t>
  </si>
  <si>
    <r>
      <t>Форма обучения:</t>
    </r>
    <r>
      <rPr>
        <b/>
        <sz val="8"/>
        <rFont val="Arial"/>
        <family val="2"/>
        <charset val="204"/>
      </rPr>
      <t xml:space="preserve"> очная</t>
    </r>
  </si>
  <si>
    <r>
      <t>Нормативный срок обучения:</t>
    </r>
    <r>
      <rPr>
        <b/>
        <sz val="8"/>
        <rFont val="Arial"/>
        <family val="2"/>
        <charset val="204"/>
      </rPr>
      <t xml:space="preserve"> 3 года 10 мес.</t>
    </r>
  </si>
  <si>
    <r>
      <t>Профиль получаемого профессионального образования:</t>
    </r>
    <r>
      <rPr>
        <b/>
        <sz val="8"/>
        <rFont val="Arial"/>
        <family val="2"/>
        <charset val="204"/>
      </rPr>
      <t xml:space="preserve"> технический</t>
    </r>
  </si>
  <si>
    <t>Башкирский язык / Культура Башкортостана</t>
  </si>
  <si>
    <t>"____" ___________ 2018 г.</t>
  </si>
  <si>
    <t xml:space="preserve">Русский язык </t>
  </si>
  <si>
    <t>Литература</t>
  </si>
  <si>
    <t>образовательной программы среднего профессионального образования</t>
  </si>
  <si>
    <t>Всего учебных занятий</t>
  </si>
  <si>
    <t>теоретическое обучение</t>
  </si>
  <si>
    <t>по практике производственной и учебной</t>
  </si>
  <si>
    <t>консультации</t>
  </si>
  <si>
    <t>промежуточная аттестация</t>
  </si>
  <si>
    <t>Распределение учебной нагрузки по курсам и семестрам (час.в семестр)</t>
  </si>
  <si>
    <t>5 сем.                                                                                                                                                                                                                                                      16 недель ТО</t>
  </si>
  <si>
    <t>Практикоориентированность</t>
  </si>
  <si>
    <t>Всего с 1 курсом</t>
  </si>
  <si>
    <r>
      <t>Базовое образование:</t>
    </r>
    <r>
      <rPr>
        <b/>
        <sz val="8"/>
        <rFont val="Arial"/>
        <family val="2"/>
        <charset val="204"/>
      </rPr>
      <t xml:space="preserve"> основное общее</t>
    </r>
  </si>
  <si>
    <t>Охрана труда</t>
  </si>
  <si>
    <t>3 сем.                                                                                                                                                                                                                                                                  16 недель ТО</t>
  </si>
  <si>
    <t>Материаловедение</t>
  </si>
  <si>
    <t>Метрология, стандартизации и сертификации</t>
  </si>
  <si>
    <t>квалификация: техник</t>
  </si>
  <si>
    <t>ИТОГО без 1 курса:</t>
  </si>
  <si>
    <t>Защита выпускной квалификационной работы, ГИА, недель</t>
  </si>
  <si>
    <t>Регистрационный  № 49356</t>
  </si>
  <si>
    <t>ЕН.03</t>
  </si>
  <si>
    <t>Информационные технологии в проф.деятельности</t>
  </si>
  <si>
    <t>Правовые основы проф.деятельности</t>
  </si>
  <si>
    <t>В.ОП.11</t>
  </si>
  <si>
    <t>Технологическое оборудование отрасли</t>
  </si>
  <si>
    <t>Микропроцессорная техника и программирование</t>
  </si>
  <si>
    <t>Производственная практика</t>
  </si>
  <si>
    <t>Организация простых работ по техническому обслуживанию и ремонту электрического и электромеханического оборудования</t>
  </si>
  <si>
    <t>Выполнение сервисного обслуживания бытовых машин и приборов</t>
  </si>
  <si>
    <t>Организация деятельности производственного подразделения</t>
  </si>
  <si>
    <t>2.2 План учебного процесса ( программа подготовки специалистов среднего звена по специальности 13.02.11 Техническая эксплуатация и обслуживание электрического и электромеханического оборудования (по отраслям))</t>
  </si>
  <si>
    <t>Иностранный язык в профессиональной деятельности</t>
  </si>
  <si>
    <t>МДК.01.01</t>
  </si>
  <si>
    <t>Электрические машины и аппараты</t>
  </si>
  <si>
    <t>МДК.01.02</t>
  </si>
  <si>
    <t>Основы технической эксплуатации и обслуживания электрического и электромеханического оборудования</t>
  </si>
  <si>
    <t>МДК.01.03</t>
  </si>
  <si>
    <t> Электрическое и электромеханическое оборудование</t>
  </si>
  <si>
    <t>МДК.01.04</t>
  </si>
  <si>
    <t> Техническое регулирование и контроль качества электрического и электромеханического оборудования</t>
  </si>
  <si>
    <t>МДК.02.01</t>
  </si>
  <si>
    <t>Типовые технологические процессы обслуживания бытовых машин и приборов</t>
  </si>
  <si>
    <t>МДК.03.01</t>
  </si>
  <si>
    <t>Планирование и организация работы структурного подразделения</t>
  </si>
  <si>
    <t>УП.01</t>
  </si>
  <si>
    <t>Учебная практика</t>
  </si>
  <si>
    <t>ПП.01</t>
  </si>
  <si>
    <t>ПП.03</t>
  </si>
  <si>
    <t>ПП.02</t>
  </si>
  <si>
    <t>Общепрофессиональ-                                                                                                                                                                                                                  ный цикл</t>
  </si>
  <si>
    <t>Профессиональные цикл</t>
  </si>
  <si>
    <t>объем образовательной программы в академических часах</t>
  </si>
  <si>
    <t>самостоятельная работа</t>
  </si>
  <si>
    <t>Занятия по дисциплинам и МДК</t>
  </si>
  <si>
    <t>в т.ч. по УД и МДК</t>
  </si>
  <si>
    <t xml:space="preserve">Электротехника </t>
  </si>
  <si>
    <t>Основы электроники и схемотехники</t>
  </si>
  <si>
    <t>МДК.01.05</t>
  </si>
  <si>
    <t>Работа обучающегося во взаимодействии с преподавателем</t>
  </si>
  <si>
    <t>Электроснабжение</t>
  </si>
  <si>
    <t>Экзамен по модулю</t>
  </si>
  <si>
    <t>ЭМ.01</t>
  </si>
  <si>
    <t>ЭМ.02</t>
  </si>
  <si>
    <t>ЭМ.03</t>
  </si>
  <si>
    <t>КЭ.04</t>
  </si>
  <si>
    <t>Квалификационный экзамен</t>
  </si>
  <si>
    <t>Электробезопасность</t>
  </si>
  <si>
    <t>ОП.10</t>
  </si>
  <si>
    <t>В.ОП.12</t>
  </si>
  <si>
    <t>В.ОП.13</t>
  </si>
  <si>
    <t>Выполнение работ по профессии электромонтер по ремонту и обслуживанию электрооборудования</t>
  </si>
  <si>
    <t xml:space="preserve">  -, Э</t>
  </si>
  <si>
    <t xml:space="preserve"> -, ДЗ, </t>
  </si>
  <si>
    <t xml:space="preserve">   -, Э</t>
  </si>
  <si>
    <t xml:space="preserve"> - , ДЗ</t>
  </si>
  <si>
    <t xml:space="preserve"> З, З</t>
  </si>
  <si>
    <t>Выполнение работ по одной или нескольким профессиям рабочего</t>
  </si>
  <si>
    <t xml:space="preserve"> - /10дз/ 4э</t>
  </si>
  <si>
    <t>ДЗ</t>
  </si>
  <si>
    <t xml:space="preserve"> ДЗ</t>
  </si>
  <si>
    <t>Э</t>
  </si>
  <si>
    <t>ПА</t>
  </si>
  <si>
    <t xml:space="preserve">   -, -, Э</t>
  </si>
  <si>
    <t>диф.зачетов</t>
  </si>
  <si>
    <t xml:space="preserve"> З,З,З,З,З,З</t>
  </si>
  <si>
    <t xml:space="preserve"> -/ 2дз/ 1э</t>
  </si>
  <si>
    <t xml:space="preserve"> -/ 9дз/ 3э</t>
  </si>
  <si>
    <t xml:space="preserve"> -/ 2дз/ 2э</t>
  </si>
  <si>
    <t xml:space="preserve"> - /4дз/ 4э</t>
  </si>
  <si>
    <t xml:space="preserve"> -/ 1дз/ 2э</t>
  </si>
  <si>
    <t>КЭ</t>
  </si>
  <si>
    <t>ЭМ</t>
  </si>
  <si>
    <t xml:space="preserve"> -/ 8дз/ 10э</t>
  </si>
  <si>
    <t xml:space="preserve"> 2з/ 3дз/ 1э</t>
  </si>
  <si>
    <t xml:space="preserve"> -, -,З,З,ДЗ</t>
  </si>
  <si>
    <t xml:space="preserve"> 2з/ 22дз/ 15э</t>
  </si>
  <si>
    <t xml:space="preserve"> 2з/ 32дз/ 19э</t>
  </si>
  <si>
    <t>Дипломный проект (работа) с включением в процедуру защиты демонстрационный экзамен</t>
  </si>
  <si>
    <r>
      <t xml:space="preserve">Выполнение дипломного проекта (работы) с </t>
    </r>
    <r>
      <rPr>
        <u/>
        <sz val="10"/>
        <rFont val="Arial"/>
        <family val="2"/>
        <charset val="204"/>
      </rPr>
      <t>18 мая</t>
    </r>
    <r>
      <rPr>
        <sz val="10"/>
        <rFont val="Arial"/>
        <family val="2"/>
        <charset val="204"/>
      </rPr>
      <t xml:space="preserve">  по                   </t>
    </r>
    <r>
      <rPr>
        <u/>
        <sz val="10"/>
        <rFont val="Arial"/>
        <family val="2"/>
        <charset val="204"/>
      </rPr>
      <t xml:space="preserve">14 июня 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(всего 4 нед.)</t>
    </r>
  </si>
  <si>
    <r>
      <t xml:space="preserve">Защита дипломного проекта (работы) с </t>
    </r>
    <r>
      <rPr>
        <b/>
        <u/>
        <sz val="10"/>
        <rFont val="Arial"/>
        <family val="2"/>
        <charset val="204"/>
      </rPr>
      <t xml:space="preserve">  15 июня  </t>
    </r>
    <r>
      <rPr>
        <sz val="10"/>
        <rFont val="Arial"/>
        <family val="2"/>
        <charset val="204"/>
      </rPr>
      <t xml:space="preserve"> по 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 xml:space="preserve">28 июня </t>
    </r>
    <r>
      <rPr>
        <sz val="10"/>
        <rFont val="Arial"/>
        <family val="2"/>
        <charset val="204"/>
      </rPr>
      <t xml:space="preserve"> (всего </t>
    </r>
    <r>
      <rPr>
        <b/>
        <sz val="10"/>
        <rFont val="Arial"/>
        <family val="2"/>
        <charset val="204"/>
      </rPr>
      <t xml:space="preserve">2 </t>
    </r>
    <r>
      <rPr>
        <sz val="10"/>
        <rFont val="Arial"/>
        <family val="2"/>
        <charset val="204"/>
      </rPr>
      <t>нед.)</t>
    </r>
  </si>
  <si>
    <t>итого:</t>
  </si>
  <si>
    <t>Приказ № 1196 от 7 декабря 2017 г.</t>
  </si>
  <si>
    <t>по специальности: 13.02.11 Техническая эксплуатация и обслуживание электрического и электромеханического оборудования (по отраслям)</t>
  </si>
  <si>
    <t>Профессиональная подготовка</t>
  </si>
  <si>
    <t>1 сем.              16 недель ТО</t>
  </si>
  <si>
    <t>2 сем.                       23 недели ТО</t>
  </si>
  <si>
    <t>Биология</t>
  </si>
  <si>
    <t xml:space="preserve">  Э, Э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</si>
  <si>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</si>
  <si>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_______________  Л.Х.Баймуратов</t>
  </si>
  <si>
    <t>Основы горного дела</t>
  </si>
  <si>
    <t>4 сем.                                                                                                                                                                                                                                         23 нед.            ( 18н.ТО, 2н.УП)</t>
  </si>
  <si>
    <t>6 сем.                                                                                                                                                                                                                                              24 недель, (13н.ТО,            4н ПП))</t>
  </si>
  <si>
    <t>7 сем.                                                                                                                                                                                                                                               15 нед.(17н ТО, 2н УП)</t>
  </si>
  <si>
    <t>8 сем.                                                                                                                                                                                                                                                     7 ТО недель ПП</t>
  </si>
  <si>
    <t>УП об.01</t>
  </si>
  <si>
    <t>УП об.02</t>
  </si>
  <si>
    <t>УП об.03</t>
  </si>
  <si>
    <t>УП об.04</t>
  </si>
  <si>
    <t>УП об.05</t>
  </si>
  <si>
    <t>УП об.06</t>
  </si>
  <si>
    <t>УП об.07</t>
  </si>
  <si>
    <t>УП об.08</t>
  </si>
  <si>
    <t>УП об.09</t>
  </si>
  <si>
    <t>УП об.10</t>
  </si>
  <si>
    <t>УП об.11</t>
  </si>
  <si>
    <t>УП об.12</t>
  </si>
  <si>
    <t>УП об.13</t>
  </si>
  <si>
    <t>УП об.14</t>
  </si>
  <si>
    <t>География</t>
  </si>
  <si>
    <t>Основы проектной деятельности</t>
  </si>
  <si>
    <t xml:space="preserve">   -,ДЗ</t>
  </si>
  <si>
    <t>Э.Э.</t>
  </si>
  <si>
    <t>УП об.15</t>
  </si>
  <si>
    <r>
      <t>начало подготовки</t>
    </r>
    <r>
      <rPr>
        <b/>
        <sz val="8"/>
        <color indexed="55"/>
        <rFont val="Arial"/>
        <family val="2"/>
        <charset val="204"/>
      </rPr>
      <t>: 01.09.2018 г.</t>
    </r>
  </si>
  <si>
    <r>
      <t>конец подготовки:</t>
    </r>
    <r>
      <rPr>
        <b/>
        <sz val="8"/>
        <color indexed="55"/>
        <rFont val="Arial"/>
        <family val="2"/>
        <charset val="204"/>
      </rPr>
      <t xml:space="preserve"> 30.06.2022</t>
    </r>
  </si>
  <si>
    <t>История России</t>
  </si>
  <si>
    <t>ОБЖ и защита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</si>
</sst>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i/>
      <sz val="8"/>
      <name val="Arial"/>
      <family val="2"/>
      <charset val="204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b/>
      <sz val="4.5"/>
      <name val="Arial"/>
      <family val="2"/>
      <charset val="204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7"/>
      <name val="Arial"/>
      <family val="2"/>
      <charset val="204"/>
    </font>
    <font>
      <sz val="6"/>
      <name val="Arial"/>
      <family val="2"/>
      <charset val="204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name val="Arial"/>
      <family val="2"/>
      <charset val="204"/>
    </font>
    <font>
      <sz val="4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7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8"/>
      <color indexed="55"/>
      <name val="Arial"/>
      <family val="2"/>
      <charset val="204"/>
    </font>
    <font>
      <sz val="8"/>
      <color rgb="FF00B050"/>
      <name val="Arial"/>
      <family val="2"/>
      <charset val="204"/>
    </font>
    <font>
      <b/>
      <sz val="9"/>
      <color rgb="FF00B05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sz val="8"/>
      <color theme="0" tint="-0.34998626667073579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Alignment="1">
      <alignment horizontal="center"/>
    </xf>
    <xf numFmtId="0" fontId="18" fillId="11" borderId="1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9" fillId="6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7" fillId="7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quotePrefix="1" applyFont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0" borderId="0" xfId="0" applyFont="1"/>
    <xf numFmtId="0" fontId="0" fillId="0" borderId="11" xfId="0" applyFont="1" applyBorder="1" applyAlignment="1">
      <alignment horizontal="left" vertical="center" wrapText="1"/>
    </xf>
    <xf numFmtId="0" fontId="7" fillId="7" borderId="7" xfId="0" quotePrefix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41" fillId="0" borderId="0" xfId="0" applyFont="1"/>
    <xf numFmtId="0" fontId="42" fillId="0" borderId="1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4" fillId="3" borderId="11" xfId="0" applyFont="1" applyFill="1" applyBorder="1" applyAlignment="1">
      <alignment horizontal="left" vertical="center" wrapText="1"/>
    </xf>
    <xf numFmtId="0" fontId="7" fillId="0" borderId="13" xfId="0" quotePrefix="1" applyFont="1" applyBorder="1" applyAlignment="1">
      <alignment horizontal="center" vertical="center"/>
    </xf>
    <xf numFmtId="0" fontId="7" fillId="3" borderId="13" xfId="0" quotePrefix="1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justify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13" borderId="20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6" fillId="0" borderId="0" xfId="0" applyFont="1" applyAlignment="1">
      <alignment vertical="center"/>
    </xf>
    <xf numFmtId="0" fontId="0" fillId="0" borderId="0" xfId="0" applyAlignment="1"/>
    <xf numFmtId="0" fontId="8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16" fillId="13" borderId="16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4" borderId="16" xfId="0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left"/>
    </xf>
    <xf numFmtId="0" fontId="45" fillId="0" borderId="0" xfId="0" applyFont="1" applyAlignment="1"/>
    <xf numFmtId="0" fontId="26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9"/>
  <sheetViews>
    <sheetView topLeftCell="A13" zoomScale="150" zoomScaleNormal="150" workbookViewId="0">
      <selection activeCell="J20" sqref="J20:K20"/>
    </sheetView>
  </sheetViews>
  <sheetFormatPr defaultRowHeight="12.75" x14ac:dyDescent="0.2"/>
  <cols>
    <col min="1" max="1" width="2" customWidth="1"/>
    <col min="2" max="54" width="2.140625" customWidth="1"/>
    <col min="55" max="55" width="2.85546875" customWidth="1"/>
    <col min="56" max="56" width="4.28515625" customWidth="1"/>
    <col min="57" max="57" width="3" customWidth="1"/>
    <col min="58" max="58" width="2.140625" customWidth="1"/>
    <col min="59" max="59" width="2.85546875" customWidth="1"/>
    <col min="60" max="62" width="2.140625" customWidth="1"/>
    <col min="63" max="63" width="3" customWidth="1"/>
  </cols>
  <sheetData>
    <row r="1" spans="1:63" x14ac:dyDescent="0.2">
      <c r="A1" s="65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7"/>
      <c r="AH1" s="1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ht="15.75" customHeight="1" x14ac:dyDescent="0.2">
      <c r="A2" s="183" t="s">
        <v>59</v>
      </c>
      <c r="B2" s="199"/>
      <c r="C2" s="199"/>
      <c r="D2" s="199"/>
      <c r="E2" s="183" t="s">
        <v>113</v>
      </c>
      <c r="F2" s="199"/>
      <c r="G2" s="199"/>
      <c r="H2" s="199"/>
      <c r="I2" s="199"/>
      <c r="J2" s="199"/>
      <c r="K2" s="199"/>
      <c r="L2" s="199"/>
      <c r="M2" s="199"/>
      <c r="N2" s="65"/>
      <c r="O2" s="15"/>
      <c r="P2" s="16"/>
      <c r="Q2" s="200" t="s">
        <v>114</v>
      </c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16"/>
      <c r="AU2" s="16"/>
      <c r="AV2" s="182" t="s">
        <v>115</v>
      </c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</row>
    <row r="3" spans="1:63" ht="18.75" customHeight="1" x14ac:dyDescent="0.2">
      <c r="A3" s="201" t="s">
        <v>60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18"/>
      <c r="P3" s="185" t="s">
        <v>122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6"/>
      <c r="AV3" s="202" t="s">
        <v>116</v>
      </c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</row>
    <row r="4" spans="1:63" ht="45.75" customHeight="1" x14ac:dyDescent="0.25">
      <c r="A4" s="183" t="s">
        <v>230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5"/>
      <c r="P4" s="16"/>
      <c r="Q4" s="197" t="s">
        <v>229</v>
      </c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63"/>
      <c r="AU4" s="63"/>
      <c r="AV4" s="182" t="s">
        <v>132</v>
      </c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</row>
    <row r="5" spans="1:63" ht="45" customHeight="1" x14ac:dyDescent="0.2">
      <c r="A5" s="15"/>
      <c r="B5" s="189" t="s">
        <v>119</v>
      </c>
      <c r="C5" s="189"/>
      <c r="D5" s="189"/>
      <c r="E5" s="189"/>
      <c r="F5" s="189"/>
      <c r="G5" s="189"/>
      <c r="H5" s="189"/>
      <c r="I5" s="189"/>
      <c r="J5" s="189"/>
      <c r="K5" s="190"/>
      <c r="L5" s="190"/>
      <c r="M5" s="15"/>
      <c r="N5" s="15"/>
      <c r="O5" s="15"/>
      <c r="P5" s="16"/>
      <c r="Q5" s="184" t="s">
        <v>223</v>
      </c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64"/>
      <c r="AV5" s="182" t="s">
        <v>117</v>
      </c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</row>
    <row r="6" spans="1:63" ht="13.15" customHeight="1" x14ac:dyDescent="0.2">
      <c r="A6" s="212" t="s">
        <v>222</v>
      </c>
      <c r="B6" s="212"/>
      <c r="C6" s="212"/>
      <c r="D6" s="212"/>
      <c r="E6" s="212"/>
      <c r="F6" s="212"/>
      <c r="G6" s="212"/>
      <c r="H6" s="212"/>
      <c r="I6" s="212"/>
      <c r="J6" s="212"/>
      <c r="K6" s="213"/>
      <c r="L6" s="213"/>
      <c r="M6" s="213"/>
      <c r="N6" s="213"/>
      <c r="O6" s="213"/>
      <c r="P6" s="213"/>
      <c r="Q6" s="184" t="s">
        <v>137</v>
      </c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64"/>
      <c r="AU6" s="64"/>
      <c r="AV6" s="192" t="s">
        <v>255</v>
      </c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</row>
    <row r="7" spans="1:63" ht="13.15" customHeight="1" x14ac:dyDescent="0.2">
      <c r="A7" s="212" t="s">
        <v>140</v>
      </c>
      <c r="B7" s="212"/>
      <c r="C7" s="212"/>
      <c r="D7" s="212"/>
      <c r="E7" s="212"/>
      <c r="F7" s="212"/>
      <c r="G7" s="212"/>
      <c r="H7" s="212"/>
      <c r="I7" s="212"/>
      <c r="J7" s="212"/>
      <c r="K7" s="213"/>
      <c r="L7" s="213"/>
      <c r="M7" s="213"/>
      <c r="N7" s="213"/>
      <c r="O7" s="213"/>
      <c r="P7" s="213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5"/>
      <c r="AU7" s="15"/>
      <c r="AV7" s="192" t="s">
        <v>256</v>
      </c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</row>
    <row r="8" spans="1:63" x14ac:dyDescent="0.2">
      <c r="A8" s="15"/>
      <c r="B8" s="19"/>
      <c r="C8" s="19"/>
      <c r="D8" s="19"/>
      <c r="E8" s="19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</row>
    <row r="9" spans="1:63" ht="29.45" customHeight="1" x14ac:dyDescent="0.2">
      <c r="A9" s="214" t="s">
        <v>61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03" t="s">
        <v>62</v>
      </c>
      <c r="BC9" s="203"/>
      <c r="BD9" s="203"/>
      <c r="BE9" s="203"/>
      <c r="BF9" s="203"/>
      <c r="BG9" s="203"/>
      <c r="BH9" s="203"/>
      <c r="BI9" s="203"/>
      <c r="BJ9" s="203"/>
      <c r="BK9" s="203"/>
    </row>
    <row r="10" spans="1:63" ht="12.75" customHeight="1" x14ac:dyDescent="0.2">
      <c r="A10" s="194" t="s">
        <v>63</v>
      </c>
      <c r="B10" s="191" t="s">
        <v>64</v>
      </c>
      <c r="C10" s="191"/>
      <c r="D10" s="191"/>
      <c r="E10" s="191"/>
      <c r="F10" s="187" t="s">
        <v>65</v>
      </c>
      <c r="G10" s="186" t="s">
        <v>66</v>
      </c>
      <c r="H10" s="186"/>
      <c r="I10" s="186"/>
      <c r="J10" s="187" t="s">
        <v>67</v>
      </c>
      <c r="K10" s="191" t="s">
        <v>68</v>
      </c>
      <c r="L10" s="191"/>
      <c r="M10" s="191"/>
      <c r="N10" s="191"/>
      <c r="O10" s="191" t="s">
        <v>69</v>
      </c>
      <c r="P10" s="191"/>
      <c r="Q10" s="191"/>
      <c r="R10" s="191"/>
      <c r="S10" s="187" t="s">
        <v>70</v>
      </c>
      <c r="T10" s="191" t="s">
        <v>71</v>
      </c>
      <c r="U10" s="191"/>
      <c r="V10" s="191"/>
      <c r="W10" s="187" t="s">
        <v>72</v>
      </c>
      <c r="X10" s="186" t="s">
        <v>73</v>
      </c>
      <c r="Y10" s="186"/>
      <c r="Z10" s="186"/>
      <c r="AA10" s="187" t="s">
        <v>74</v>
      </c>
      <c r="AB10" s="191" t="s">
        <v>75</v>
      </c>
      <c r="AC10" s="191"/>
      <c r="AD10" s="191"/>
      <c r="AE10" s="191"/>
      <c r="AF10" s="187" t="s">
        <v>76</v>
      </c>
      <c r="AG10" s="191" t="s">
        <v>77</v>
      </c>
      <c r="AH10" s="191"/>
      <c r="AI10" s="191"/>
      <c r="AJ10" s="187" t="s">
        <v>78</v>
      </c>
      <c r="AK10" s="191" t="s">
        <v>79</v>
      </c>
      <c r="AL10" s="191"/>
      <c r="AM10" s="191"/>
      <c r="AN10" s="191"/>
      <c r="AO10" s="191" t="s">
        <v>80</v>
      </c>
      <c r="AP10" s="191"/>
      <c r="AQ10" s="191"/>
      <c r="AR10" s="191"/>
      <c r="AS10" s="187" t="s">
        <v>81</v>
      </c>
      <c r="AT10" s="191" t="s">
        <v>82</v>
      </c>
      <c r="AU10" s="191"/>
      <c r="AV10" s="191"/>
      <c r="AW10" s="187" t="s">
        <v>83</v>
      </c>
      <c r="AX10" s="191" t="s">
        <v>84</v>
      </c>
      <c r="AY10" s="191"/>
      <c r="AZ10" s="191"/>
      <c r="BA10" s="191"/>
      <c r="BB10" s="187" t="s">
        <v>63</v>
      </c>
      <c r="BC10" s="195" t="s">
        <v>85</v>
      </c>
      <c r="BD10" s="195"/>
      <c r="BE10" s="187" t="s">
        <v>86</v>
      </c>
      <c r="BF10" s="195" t="s">
        <v>87</v>
      </c>
      <c r="BG10" s="195"/>
      <c r="BH10" s="195"/>
      <c r="BI10" s="195"/>
      <c r="BJ10" s="187" t="s">
        <v>88</v>
      </c>
      <c r="BK10" s="194" t="s">
        <v>89</v>
      </c>
    </row>
    <row r="11" spans="1:63" x14ac:dyDescent="0.2">
      <c r="A11" s="194"/>
      <c r="B11" s="191"/>
      <c r="C11" s="191"/>
      <c r="D11" s="191"/>
      <c r="E11" s="191"/>
      <c r="F11" s="187"/>
      <c r="G11" s="186"/>
      <c r="H11" s="186"/>
      <c r="I11" s="186"/>
      <c r="J11" s="187"/>
      <c r="K11" s="191"/>
      <c r="L11" s="191"/>
      <c r="M11" s="191"/>
      <c r="N11" s="191"/>
      <c r="O11" s="191"/>
      <c r="P11" s="191"/>
      <c r="Q11" s="191"/>
      <c r="R11" s="191"/>
      <c r="S11" s="187"/>
      <c r="T11" s="191"/>
      <c r="U11" s="191"/>
      <c r="V11" s="191"/>
      <c r="W11" s="187"/>
      <c r="X11" s="186"/>
      <c r="Y11" s="186"/>
      <c r="Z11" s="186"/>
      <c r="AA11" s="187"/>
      <c r="AB11" s="191"/>
      <c r="AC11" s="191"/>
      <c r="AD11" s="191"/>
      <c r="AE11" s="191"/>
      <c r="AF11" s="187"/>
      <c r="AG11" s="191"/>
      <c r="AH11" s="191"/>
      <c r="AI11" s="191"/>
      <c r="AJ11" s="187"/>
      <c r="AK11" s="191"/>
      <c r="AL11" s="191"/>
      <c r="AM11" s="191"/>
      <c r="AN11" s="191"/>
      <c r="AO11" s="191"/>
      <c r="AP11" s="191"/>
      <c r="AQ11" s="191"/>
      <c r="AR11" s="191"/>
      <c r="AS11" s="187"/>
      <c r="AT11" s="191"/>
      <c r="AU11" s="191"/>
      <c r="AV11" s="191"/>
      <c r="AW11" s="187"/>
      <c r="AX11" s="191"/>
      <c r="AY11" s="191"/>
      <c r="AZ11" s="191"/>
      <c r="BA11" s="191"/>
      <c r="BB11" s="187"/>
      <c r="BC11" s="195"/>
      <c r="BD11" s="195"/>
      <c r="BE11" s="187"/>
      <c r="BF11" s="195"/>
      <c r="BG11" s="195"/>
      <c r="BH11" s="195"/>
      <c r="BI11" s="195"/>
      <c r="BJ11" s="187"/>
      <c r="BK11" s="194"/>
    </row>
    <row r="12" spans="1:63" ht="12.75" customHeight="1" x14ac:dyDescent="0.2">
      <c r="A12" s="194"/>
      <c r="B12" s="24">
        <v>1</v>
      </c>
      <c r="C12" s="24">
        <v>8</v>
      </c>
      <c r="D12" s="24">
        <v>15</v>
      </c>
      <c r="E12" s="24">
        <v>22</v>
      </c>
      <c r="F12" s="187"/>
      <c r="G12" s="24">
        <v>6</v>
      </c>
      <c r="H12" s="24">
        <v>13</v>
      </c>
      <c r="I12" s="24">
        <v>20</v>
      </c>
      <c r="J12" s="187"/>
      <c r="K12" s="24">
        <v>3</v>
      </c>
      <c r="L12" s="24">
        <v>10</v>
      </c>
      <c r="M12" s="24">
        <v>17</v>
      </c>
      <c r="N12" s="24">
        <v>24</v>
      </c>
      <c r="O12" s="24">
        <v>1</v>
      </c>
      <c r="P12" s="24">
        <v>8</v>
      </c>
      <c r="Q12" s="24">
        <v>15</v>
      </c>
      <c r="R12" s="24">
        <v>22</v>
      </c>
      <c r="S12" s="187"/>
      <c r="T12" s="24">
        <v>5</v>
      </c>
      <c r="U12" s="24">
        <v>12</v>
      </c>
      <c r="V12" s="24">
        <v>19</v>
      </c>
      <c r="W12" s="187"/>
      <c r="X12" s="24">
        <v>2</v>
      </c>
      <c r="Y12" s="24">
        <v>9</v>
      </c>
      <c r="Z12" s="24">
        <v>16</v>
      </c>
      <c r="AA12" s="187"/>
      <c r="AB12" s="24">
        <v>2</v>
      </c>
      <c r="AC12" s="24">
        <v>9</v>
      </c>
      <c r="AD12" s="24">
        <v>16</v>
      </c>
      <c r="AE12" s="24">
        <v>23</v>
      </c>
      <c r="AF12" s="187"/>
      <c r="AG12" s="24">
        <v>6</v>
      </c>
      <c r="AH12" s="24">
        <v>13</v>
      </c>
      <c r="AI12" s="24">
        <v>20</v>
      </c>
      <c r="AJ12" s="187"/>
      <c r="AK12" s="24">
        <v>4</v>
      </c>
      <c r="AL12" s="24">
        <v>11</v>
      </c>
      <c r="AM12" s="24">
        <v>18</v>
      </c>
      <c r="AN12" s="24">
        <v>25</v>
      </c>
      <c r="AO12" s="24">
        <v>1</v>
      </c>
      <c r="AP12" s="24">
        <v>8</v>
      </c>
      <c r="AQ12" s="24">
        <v>15</v>
      </c>
      <c r="AR12" s="24">
        <v>22</v>
      </c>
      <c r="AS12" s="187"/>
      <c r="AT12" s="24">
        <v>6</v>
      </c>
      <c r="AU12" s="24">
        <v>13</v>
      </c>
      <c r="AV12" s="24">
        <v>20</v>
      </c>
      <c r="AW12" s="187"/>
      <c r="AX12" s="24">
        <v>3</v>
      </c>
      <c r="AY12" s="24">
        <v>10</v>
      </c>
      <c r="AZ12" s="24">
        <v>17</v>
      </c>
      <c r="BA12" s="24">
        <v>24</v>
      </c>
      <c r="BB12" s="187"/>
      <c r="BC12" s="187" t="s">
        <v>90</v>
      </c>
      <c r="BD12" s="187" t="s">
        <v>91</v>
      </c>
      <c r="BE12" s="187"/>
      <c r="BF12" s="188" t="s">
        <v>92</v>
      </c>
      <c r="BG12" s="188" t="s">
        <v>93</v>
      </c>
      <c r="BH12" s="187" t="s">
        <v>94</v>
      </c>
      <c r="BI12" s="187" t="s">
        <v>42</v>
      </c>
      <c r="BJ12" s="187"/>
      <c r="BK12" s="194"/>
    </row>
    <row r="13" spans="1:63" x14ac:dyDescent="0.2">
      <c r="A13" s="194"/>
      <c r="B13" s="25">
        <v>7</v>
      </c>
      <c r="C13" s="25">
        <v>14</v>
      </c>
      <c r="D13" s="25">
        <v>21</v>
      </c>
      <c r="E13" s="25">
        <v>28</v>
      </c>
      <c r="F13" s="187"/>
      <c r="G13" s="25">
        <v>12</v>
      </c>
      <c r="H13" s="25">
        <v>19</v>
      </c>
      <c r="I13" s="25">
        <v>26</v>
      </c>
      <c r="J13" s="187"/>
      <c r="K13" s="25">
        <v>9</v>
      </c>
      <c r="L13" s="25">
        <v>16</v>
      </c>
      <c r="M13" s="25">
        <v>23</v>
      </c>
      <c r="N13" s="25">
        <v>30</v>
      </c>
      <c r="O13" s="25">
        <v>7</v>
      </c>
      <c r="P13" s="25">
        <v>14</v>
      </c>
      <c r="Q13" s="25">
        <v>21</v>
      </c>
      <c r="R13" s="25">
        <v>28</v>
      </c>
      <c r="S13" s="187"/>
      <c r="T13" s="25">
        <v>11</v>
      </c>
      <c r="U13" s="25">
        <v>18</v>
      </c>
      <c r="V13" s="25">
        <v>25</v>
      </c>
      <c r="W13" s="187"/>
      <c r="X13" s="25">
        <v>8</v>
      </c>
      <c r="Y13" s="25">
        <v>15</v>
      </c>
      <c r="Z13" s="25">
        <v>22</v>
      </c>
      <c r="AA13" s="187"/>
      <c r="AB13" s="25">
        <v>8</v>
      </c>
      <c r="AC13" s="25">
        <v>15</v>
      </c>
      <c r="AD13" s="25">
        <v>22</v>
      </c>
      <c r="AE13" s="25">
        <v>29</v>
      </c>
      <c r="AF13" s="187"/>
      <c r="AG13" s="25">
        <v>12</v>
      </c>
      <c r="AH13" s="25">
        <v>19</v>
      </c>
      <c r="AI13" s="25">
        <v>26</v>
      </c>
      <c r="AJ13" s="187"/>
      <c r="AK13" s="25">
        <v>10</v>
      </c>
      <c r="AL13" s="25">
        <v>17</v>
      </c>
      <c r="AM13" s="25">
        <v>24</v>
      </c>
      <c r="AN13" s="25">
        <v>31</v>
      </c>
      <c r="AO13" s="25">
        <v>7</v>
      </c>
      <c r="AP13" s="25">
        <v>14</v>
      </c>
      <c r="AQ13" s="25">
        <v>21</v>
      </c>
      <c r="AR13" s="25">
        <v>28</v>
      </c>
      <c r="AS13" s="187"/>
      <c r="AT13" s="25">
        <v>12</v>
      </c>
      <c r="AU13" s="25">
        <v>19</v>
      </c>
      <c r="AV13" s="25">
        <v>26</v>
      </c>
      <c r="AW13" s="187"/>
      <c r="AX13" s="25">
        <v>9</v>
      </c>
      <c r="AY13" s="25">
        <v>16</v>
      </c>
      <c r="AZ13" s="25">
        <v>23</v>
      </c>
      <c r="BA13" s="25">
        <v>31</v>
      </c>
      <c r="BB13" s="187"/>
      <c r="BC13" s="187"/>
      <c r="BD13" s="187"/>
      <c r="BE13" s="187"/>
      <c r="BF13" s="188"/>
      <c r="BG13" s="188"/>
      <c r="BH13" s="187"/>
      <c r="BI13" s="187"/>
      <c r="BJ13" s="187"/>
      <c r="BK13" s="194"/>
    </row>
    <row r="14" spans="1:63" x14ac:dyDescent="0.2">
      <c r="A14" s="26"/>
      <c r="B14" s="25">
        <v>1</v>
      </c>
      <c r="C14" s="25">
        <v>2</v>
      </c>
      <c r="D14" s="25">
        <v>3</v>
      </c>
      <c r="E14" s="25">
        <v>4</v>
      </c>
      <c r="F14" s="25">
        <v>5</v>
      </c>
      <c r="G14" s="25">
        <v>6</v>
      </c>
      <c r="H14" s="25">
        <v>7</v>
      </c>
      <c r="I14" s="25">
        <v>8</v>
      </c>
      <c r="J14" s="25">
        <v>9</v>
      </c>
      <c r="K14" s="25">
        <v>10</v>
      </c>
      <c r="L14" s="25">
        <v>11</v>
      </c>
      <c r="M14" s="25">
        <v>12</v>
      </c>
      <c r="N14" s="25">
        <v>13</v>
      </c>
      <c r="O14" s="25">
        <v>14</v>
      </c>
      <c r="P14" s="25">
        <v>15</v>
      </c>
      <c r="Q14" s="25">
        <v>16</v>
      </c>
      <c r="R14" s="25">
        <v>17</v>
      </c>
      <c r="S14" s="25">
        <v>18</v>
      </c>
      <c r="T14" s="25">
        <v>19</v>
      </c>
      <c r="U14" s="25">
        <v>20</v>
      </c>
      <c r="V14" s="25">
        <v>21</v>
      </c>
      <c r="W14" s="25">
        <v>22</v>
      </c>
      <c r="X14" s="25">
        <v>23</v>
      </c>
      <c r="Y14" s="25">
        <v>24</v>
      </c>
      <c r="Z14" s="25">
        <v>25</v>
      </c>
      <c r="AA14" s="25">
        <v>26</v>
      </c>
      <c r="AB14" s="25">
        <v>27</v>
      </c>
      <c r="AC14" s="25">
        <v>28</v>
      </c>
      <c r="AD14" s="25">
        <v>29</v>
      </c>
      <c r="AE14" s="25">
        <v>30</v>
      </c>
      <c r="AF14" s="25">
        <v>31</v>
      </c>
      <c r="AG14" s="25">
        <v>32</v>
      </c>
      <c r="AH14" s="25">
        <v>33</v>
      </c>
      <c r="AI14" s="25">
        <v>34</v>
      </c>
      <c r="AJ14" s="25">
        <v>35</v>
      </c>
      <c r="AK14" s="25">
        <v>36</v>
      </c>
      <c r="AL14" s="25">
        <v>37</v>
      </c>
      <c r="AM14" s="25">
        <v>38</v>
      </c>
      <c r="AN14" s="25">
        <v>39</v>
      </c>
      <c r="AO14" s="25">
        <v>40</v>
      </c>
      <c r="AP14" s="25">
        <v>41</v>
      </c>
      <c r="AQ14" s="25">
        <v>42</v>
      </c>
      <c r="AR14" s="25">
        <v>43</v>
      </c>
      <c r="AS14" s="25">
        <v>44</v>
      </c>
      <c r="AT14" s="25">
        <v>45</v>
      </c>
      <c r="AU14" s="25">
        <v>46</v>
      </c>
      <c r="AV14" s="25">
        <v>47</v>
      </c>
      <c r="AW14" s="25">
        <v>48</v>
      </c>
      <c r="AX14" s="25">
        <v>49</v>
      </c>
      <c r="AY14" s="25">
        <v>50</v>
      </c>
      <c r="AZ14" s="25">
        <v>51</v>
      </c>
      <c r="BA14" s="25">
        <v>52</v>
      </c>
      <c r="BB14" s="187"/>
      <c r="BC14" s="187"/>
      <c r="BD14" s="187"/>
      <c r="BE14" s="187"/>
      <c r="BF14" s="188"/>
      <c r="BG14" s="188"/>
      <c r="BH14" s="187"/>
      <c r="BI14" s="187"/>
      <c r="BJ14" s="187"/>
      <c r="BK14" s="194"/>
    </row>
    <row r="15" spans="1:63" x14ac:dyDescent="0.2">
      <c r="A15" s="23">
        <v>1</v>
      </c>
      <c r="B15" s="27"/>
      <c r="C15" s="27"/>
      <c r="D15" s="27"/>
      <c r="E15" s="27"/>
      <c r="F15" s="27"/>
      <c r="G15" s="27"/>
      <c r="H15" s="28"/>
      <c r="I15" s="167">
        <v>17</v>
      </c>
      <c r="J15" s="168"/>
      <c r="K15" s="28"/>
      <c r="L15" s="28"/>
      <c r="M15" s="28"/>
      <c r="N15" s="28"/>
      <c r="O15" s="28"/>
      <c r="P15" s="28"/>
      <c r="Q15" s="28"/>
      <c r="R15" s="27"/>
      <c r="S15" s="29" t="s">
        <v>95</v>
      </c>
      <c r="T15" s="29" t="s">
        <v>95</v>
      </c>
      <c r="U15" s="30"/>
      <c r="V15" s="27"/>
      <c r="W15" s="27"/>
      <c r="X15" s="28"/>
      <c r="Y15" s="28"/>
      <c r="Z15" s="28"/>
      <c r="AA15" s="28"/>
      <c r="AB15" s="27"/>
      <c r="AC15" s="27"/>
      <c r="AD15" s="167">
        <v>22</v>
      </c>
      <c r="AE15" s="168"/>
      <c r="AF15" s="27"/>
      <c r="AG15" s="27"/>
      <c r="AH15" s="27"/>
      <c r="AI15" s="27"/>
      <c r="AJ15" s="28"/>
      <c r="AK15" s="28"/>
      <c r="AL15" s="27"/>
      <c r="AM15" s="27"/>
      <c r="AN15" s="27"/>
      <c r="AO15" s="27"/>
      <c r="AP15" s="27"/>
      <c r="AQ15" s="31" t="s">
        <v>96</v>
      </c>
      <c r="AR15" s="31" t="s">
        <v>96</v>
      </c>
      <c r="AS15" s="29" t="s">
        <v>95</v>
      </c>
      <c r="AT15" s="29" t="s">
        <v>95</v>
      </c>
      <c r="AU15" s="29" t="s">
        <v>95</v>
      </c>
      <c r="AV15" s="29" t="s">
        <v>95</v>
      </c>
      <c r="AW15" s="29" t="s">
        <v>95</v>
      </c>
      <c r="AX15" s="29" t="s">
        <v>95</v>
      </c>
      <c r="AY15" s="29" t="s">
        <v>95</v>
      </c>
      <c r="AZ15" s="29" t="s">
        <v>95</v>
      </c>
      <c r="BA15" s="29" t="s">
        <v>95</v>
      </c>
      <c r="BB15" s="32">
        <v>1</v>
      </c>
      <c r="BC15" s="32">
        <v>39</v>
      </c>
      <c r="BD15" s="130">
        <f>BC15*36</f>
        <v>1404</v>
      </c>
      <c r="BE15" s="32">
        <v>2</v>
      </c>
      <c r="BF15" s="32"/>
      <c r="BG15" s="32"/>
      <c r="BH15" s="32"/>
      <c r="BI15" s="32"/>
      <c r="BJ15" s="32">
        <v>11</v>
      </c>
      <c r="BK15" s="33">
        <f>BC15+BE15+BJ15</f>
        <v>52</v>
      </c>
    </row>
    <row r="16" spans="1:63" ht="18.75" customHeight="1" x14ac:dyDescent="0.2">
      <c r="A16" s="34">
        <v>2</v>
      </c>
      <c r="B16" s="27"/>
      <c r="C16" s="27"/>
      <c r="D16" s="27"/>
      <c r="E16" s="27"/>
      <c r="F16" s="27"/>
      <c r="G16" s="27"/>
      <c r="H16" s="28"/>
      <c r="I16" s="167">
        <v>16</v>
      </c>
      <c r="J16" s="168"/>
      <c r="K16" s="28"/>
      <c r="L16" s="28"/>
      <c r="M16" s="28"/>
      <c r="N16" s="28"/>
      <c r="O16" s="28"/>
      <c r="P16" s="28"/>
      <c r="Q16" s="28"/>
      <c r="R16" s="52" t="s">
        <v>96</v>
      </c>
      <c r="S16" s="29" t="s">
        <v>95</v>
      </c>
      <c r="T16" s="29" t="s">
        <v>95</v>
      </c>
      <c r="U16" s="35"/>
      <c r="V16" s="35"/>
      <c r="W16" s="35"/>
      <c r="X16" s="86" t="s">
        <v>105</v>
      </c>
      <c r="Y16" s="86" t="s">
        <v>105</v>
      </c>
      <c r="Z16" s="35"/>
      <c r="AA16" s="35"/>
      <c r="AB16" s="35"/>
      <c r="AC16" s="35"/>
      <c r="AD16" s="171">
        <v>18</v>
      </c>
      <c r="AE16" s="171"/>
      <c r="AF16" s="36"/>
      <c r="AG16" s="35"/>
      <c r="AH16" s="35"/>
      <c r="AI16" s="35"/>
      <c r="AJ16" s="35"/>
      <c r="AK16" s="35"/>
      <c r="AL16" s="35"/>
      <c r="AM16" s="35"/>
      <c r="AN16" s="35"/>
      <c r="AO16" s="86" t="s">
        <v>105</v>
      </c>
      <c r="AP16" s="86" t="s">
        <v>105</v>
      </c>
      <c r="AQ16" s="86" t="s">
        <v>105</v>
      </c>
      <c r="AR16" s="31" t="s">
        <v>96</v>
      </c>
      <c r="AS16" s="29" t="s">
        <v>95</v>
      </c>
      <c r="AT16" s="29" t="s">
        <v>95</v>
      </c>
      <c r="AU16" s="29" t="s">
        <v>95</v>
      </c>
      <c r="AV16" s="29" t="s">
        <v>95</v>
      </c>
      <c r="AW16" s="29" t="s">
        <v>95</v>
      </c>
      <c r="AX16" s="29" t="s">
        <v>95</v>
      </c>
      <c r="AY16" s="29" t="s">
        <v>95</v>
      </c>
      <c r="AZ16" s="29" t="s">
        <v>95</v>
      </c>
      <c r="BA16" s="29" t="s">
        <v>95</v>
      </c>
      <c r="BB16" s="37">
        <v>2</v>
      </c>
      <c r="BC16" s="37">
        <v>34</v>
      </c>
      <c r="BD16" s="130">
        <v>1224</v>
      </c>
      <c r="BE16" s="37">
        <v>2</v>
      </c>
      <c r="BF16" s="37">
        <v>5</v>
      </c>
      <c r="BG16" s="37"/>
      <c r="BH16" s="37"/>
      <c r="BI16" s="37"/>
      <c r="BJ16" s="37">
        <v>11</v>
      </c>
      <c r="BK16" s="33">
        <f>SUM(BC16:BJ16)-BD16</f>
        <v>52</v>
      </c>
    </row>
    <row r="17" spans="1:63" ht="21.75" customHeight="1" x14ac:dyDescent="0.2">
      <c r="A17" s="53">
        <v>3</v>
      </c>
      <c r="B17" s="27"/>
      <c r="C17" s="27"/>
      <c r="D17" s="27"/>
      <c r="E17" s="27"/>
      <c r="F17" s="27"/>
      <c r="G17" s="27"/>
      <c r="H17" s="28"/>
      <c r="I17" s="167">
        <v>16</v>
      </c>
      <c r="J17" s="168"/>
      <c r="K17" s="28"/>
      <c r="L17" s="28"/>
      <c r="M17" s="28"/>
      <c r="N17" s="28"/>
      <c r="O17" s="28"/>
      <c r="P17" s="28"/>
      <c r="Q17" s="54"/>
      <c r="R17" s="55" t="s">
        <v>96</v>
      </c>
      <c r="S17" s="75" t="s">
        <v>95</v>
      </c>
      <c r="T17" s="29" t="s">
        <v>95</v>
      </c>
      <c r="U17" s="35"/>
      <c r="V17" s="35"/>
      <c r="W17" s="35"/>
      <c r="X17" s="35"/>
      <c r="Y17" s="76"/>
      <c r="Z17" s="76"/>
      <c r="AA17" s="77"/>
      <c r="AB17" s="56"/>
      <c r="AC17" s="56"/>
      <c r="AD17" s="171">
        <v>13</v>
      </c>
      <c r="AE17" s="171"/>
      <c r="AF17" s="36"/>
      <c r="AG17" s="35"/>
      <c r="AH17" s="31" t="s">
        <v>96</v>
      </c>
      <c r="AI17" s="78" t="s">
        <v>103</v>
      </c>
      <c r="AJ17" s="78" t="s">
        <v>103</v>
      </c>
      <c r="AK17" s="78" t="s">
        <v>103</v>
      </c>
      <c r="AL17" s="78" t="s">
        <v>103</v>
      </c>
      <c r="AM17" s="78" t="s">
        <v>103</v>
      </c>
      <c r="AN17" s="78" t="s">
        <v>103</v>
      </c>
      <c r="AO17" s="78" t="s">
        <v>103</v>
      </c>
      <c r="AP17" s="78" t="s">
        <v>103</v>
      </c>
      <c r="AQ17" s="78" t="s">
        <v>103</v>
      </c>
      <c r="AR17" s="78" t="s">
        <v>103</v>
      </c>
      <c r="AS17" s="78" t="s">
        <v>103</v>
      </c>
      <c r="AT17" s="29" t="s">
        <v>95</v>
      </c>
      <c r="AU17" s="29" t="s">
        <v>95</v>
      </c>
      <c r="AV17" s="29" t="s">
        <v>95</v>
      </c>
      <c r="AW17" s="29" t="s">
        <v>95</v>
      </c>
      <c r="AX17" s="29" t="s">
        <v>95</v>
      </c>
      <c r="AY17" s="29" t="s">
        <v>95</v>
      </c>
      <c r="AZ17" s="29" t="s">
        <v>95</v>
      </c>
      <c r="BA17" s="29" t="s">
        <v>95</v>
      </c>
      <c r="BB17" s="37">
        <v>3</v>
      </c>
      <c r="BC17" s="37">
        <v>29</v>
      </c>
      <c r="BD17" s="130">
        <v>1044</v>
      </c>
      <c r="BE17" s="37">
        <v>2</v>
      </c>
      <c r="BF17" s="37"/>
      <c r="BG17" s="37">
        <v>11</v>
      </c>
      <c r="BH17" s="37"/>
      <c r="BI17" s="37"/>
      <c r="BJ17" s="37">
        <v>10</v>
      </c>
      <c r="BK17" s="33">
        <f>SUM(BC17:BJ17)-BD17</f>
        <v>52</v>
      </c>
    </row>
    <row r="18" spans="1:63" ht="24.75" customHeight="1" x14ac:dyDescent="0.2">
      <c r="A18" s="79">
        <v>4</v>
      </c>
      <c r="B18" s="27"/>
      <c r="C18" s="27"/>
      <c r="D18" s="27"/>
      <c r="E18" s="27"/>
      <c r="F18" s="27"/>
      <c r="G18" s="27"/>
      <c r="H18" s="28"/>
      <c r="I18" s="167">
        <v>17</v>
      </c>
      <c r="J18" s="168"/>
      <c r="K18" s="28"/>
      <c r="L18" s="28"/>
      <c r="M18" s="28"/>
      <c r="N18" s="28"/>
      <c r="O18" s="28"/>
      <c r="P18" s="28"/>
      <c r="Q18" s="28"/>
      <c r="R18" s="28"/>
      <c r="S18" s="75" t="s">
        <v>95</v>
      </c>
      <c r="T18" s="29" t="s">
        <v>95</v>
      </c>
      <c r="U18" s="27"/>
      <c r="V18" s="27"/>
      <c r="W18" s="27"/>
      <c r="X18" s="27"/>
      <c r="Y18" s="27">
        <v>7</v>
      </c>
      <c r="Z18" s="27"/>
      <c r="AA18" s="28"/>
      <c r="AB18" s="31" t="s">
        <v>96</v>
      </c>
      <c r="AC18" s="86" t="s">
        <v>105</v>
      </c>
      <c r="AD18" s="86" t="s">
        <v>105</v>
      </c>
      <c r="AE18" s="86" t="s">
        <v>105</v>
      </c>
      <c r="AF18" s="48" t="s">
        <v>103</v>
      </c>
      <c r="AG18" s="48" t="s">
        <v>103</v>
      </c>
      <c r="AH18" s="48" t="s">
        <v>103</v>
      </c>
      <c r="AI18" s="38" t="s">
        <v>97</v>
      </c>
      <c r="AJ18" s="38" t="s">
        <v>97</v>
      </c>
      <c r="AK18" s="38" t="s">
        <v>97</v>
      </c>
      <c r="AL18" s="38" t="s">
        <v>97</v>
      </c>
      <c r="AM18" s="206" t="s">
        <v>98</v>
      </c>
      <c r="AN18" s="207"/>
      <c r="AO18" s="208"/>
      <c r="AP18" s="209"/>
      <c r="AQ18" s="204" t="s">
        <v>42</v>
      </c>
      <c r="AR18" s="205"/>
      <c r="AS18" s="80"/>
      <c r="AT18" s="81"/>
      <c r="AU18" s="82"/>
      <c r="AV18" s="82"/>
      <c r="AW18" s="82"/>
      <c r="AX18" s="82"/>
      <c r="AY18" s="82"/>
      <c r="AZ18" s="82"/>
      <c r="BA18" s="82"/>
      <c r="BB18" s="57">
        <v>4</v>
      </c>
      <c r="BC18" s="57">
        <v>24</v>
      </c>
      <c r="BD18" s="130">
        <f>BC18*36</f>
        <v>864</v>
      </c>
      <c r="BE18" s="57">
        <v>1</v>
      </c>
      <c r="BF18" s="57">
        <v>3</v>
      </c>
      <c r="BG18" s="57">
        <v>3</v>
      </c>
      <c r="BH18" s="57">
        <v>4</v>
      </c>
      <c r="BI18" s="57">
        <v>6</v>
      </c>
      <c r="BJ18" s="57">
        <v>2</v>
      </c>
      <c r="BK18" s="33">
        <f>SUM(BC18:BJ18)-BD18</f>
        <v>43</v>
      </c>
    </row>
    <row r="19" spans="1:63" ht="12.7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210" t="s">
        <v>99</v>
      </c>
      <c r="BA19" s="210"/>
      <c r="BB19" s="211"/>
      <c r="BC19" s="40">
        <f>BC15+BC16+BC17+BC18</f>
        <v>126</v>
      </c>
      <c r="BD19" s="40">
        <f t="shared" ref="BD19:BK19" si="0">BD15+BD16+BD17+BD18</f>
        <v>4536</v>
      </c>
      <c r="BE19" s="40">
        <f t="shared" si="0"/>
        <v>7</v>
      </c>
      <c r="BF19" s="40">
        <f t="shared" si="0"/>
        <v>8</v>
      </c>
      <c r="BG19" s="40">
        <v>14</v>
      </c>
      <c r="BH19" s="40">
        <f t="shared" si="0"/>
        <v>4</v>
      </c>
      <c r="BI19" s="40">
        <f t="shared" si="0"/>
        <v>6</v>
      </c>
      <c r="BJ19" s="40">
        <f t="shared" si="0"/>
        <v>34</v>
      </c>
      <c r="BK19" s="40">
        <f t="shared" si="0"/>
        <v>199</v>
      </c>
    </row>
    <row r="20" spans="1:63" ht="31.5" customHeight="1" x14ac:dyDescent="0.2">
      <c r="A20" s="41"/>
      <c r="B20" s="42"/>
      <c r="C20" s="42"/>
      <c r="D20" s="42"/>
      <c r="E20" s="42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3"/>
      <c r="W20" s="43"/>
      <c r="X20" s="41"/>
      <c r="Y20" s="41"/>
      <c r="Z20" s="41"/>
      <c r="AA20" s="41"/>
      <c r="AB20" s="41"/>
      <c r="AC20" s="41"/>
      <c r="AD20" s="43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166" t="s">
        <v>138</v>
      </c>
      <c r="BA20" s="166"/>
      <c r="BB20" s="166"/>
      <c r="BC20" s="131">
        <f>BC16+BC17+BC18</f>
        <v>87</v>
      </c>
      <c r="BD20" s="44">
        <f>BD16+BD17+BD18</f>
        <v>3132</v>
      </c>
      <c r="BE20" s="44">
        <f t="shared" ref="BE20:BJ20" si="1">BE16+BE17+BE18</f>
        <v>5</v>
      </c>
      <c r="BF20" s="44">
        <f t="shared" si="1"/>
        <v>8</v>
      </c>
      <c r="BG20" s="44">
        <f t="shared" si="1"/>
        <v>14</v>
      </c>
      <c r="BH20" s="44">
        <f t="shared" si="1"/>
        <v>4</v>
      </c>
      <c r="BI20" s="44">
        <f t="shared" si="1"/>
        <v>6</v>
      </c>
      <c r="BJ20" s="44">
        <f t="shared" si="1"/>
        <v>23</v>
      </c>
      <c r="BK20" s="44">
        <f>BK16+BK17+BK18</f>
        <v>147</v>
      </c>
    </row>
    <row r="21" spans="1:63" ht="12.75" customHeight="1" x14ac:dyDescent="0.2">
      <c r="A21" s="175" t="s">
        <v>100</v>
      </c>
      <c r="B21" s="176"/>
      <c r="C21" s="176"/>
      <c r="D21" s="176"/>
      <c r="E21" s="177"/>
      <c r="F21" s="177"/>
      <c r="G21" s="178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3"/>
      <c r="W21" s="43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</row>
    <row r="22" spans="1:63" ht="12.75" customHeight="1" x14ac:dyDescent="0.2">
      <c r="A22" s="41"/>
      <c r="B22" s="42"/>
      <c r="C22" s="42"/>
      <c r="D22" s="42"/>
      <c r="E22" s="46"/>
      <c r="F22" s="46"/>
      <c r="G22" s="46"/>
      <c r="H22" s="46"/>
      <c r="I22" s="41"/>
      <c r="J22" s="169" t="s">
        <v>101</v>
      </c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41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</row>
    <row r="23" spans="1:63" ht="12.75" customHeight="1" x14ac:dyDescent="0.2">
      <c r="A23" s="41"/>
      <c r="B23" s="42"/>
      <c r="C23" s="42"/>
      <c r="D23" s="42"/>
      <c r="E23" s="47" t="s">
        <v>96</v>
      </c>
      <c r="F23" s="47" t="s">
        <v>96</v>
      </c>
      <c r="G23" s="47" t="s">
        <v>96</v>
      </c>
      <c r="H23" s="47" t="s">
        <v>96</v>
      </c>
      <c r="I23" s="41"/>
      <c r="J23" s="169" t="s">
        <v>102</v>
      </c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41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</row>
    <row r="24" spans="1:63" ht="12.75" customHeight="1" x14ac:dyDescent="0.2">
      <c r="A24" s="41"/>
      <c r="B24" s="42"/>
      <c r="C24" s="42"/>
      <c r="D24" s="42"/>
      <c r="E24" s="48" t="s">
        <v>103</v>
      </c>
      <c r="F24" s="48" t="s">
        <v>103</v>
      </c>
      <c r="G24" s="48" t="s">
        <v>103</v>
      </c>
      <c r="H24" s="48" t="s">
        <v>103</v>
      </c>
      <c r="I24" s="41"/>
      <c r="J24" s="169" t="s">
        <v>104</v>
      </c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41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</row>
    <row r="25" spans="1:63" ht="12.75" customHeight="1" x14ac:dyDescent="0.2">
      <c r="A25" s="41"/>
      <c r="B25" s="42"/>
      <c r="C25" s="42"/>
      <c r="D25" s="42"/>
      <c r="E25" s="49" t="s">
        <v>105</v>
      </c>
      <c r="F25" s="49" t="s">
        <v>105</v>
      </c>
      <c r="G25" s="49" t="s">
        <v>105</v>
      </c>
      <c r="H25" s="49" t="s">
        <v>105</v>
      </c>
      <c r="I25" s="41"/>
      <c r="J25" s="169" t="s">
        <v>106</v>
      </c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41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</row>
    <row r="26" spans="1:63" ht="12.75" customHeight="1" x14ac:dyDescent="0.2">
      <c r="A26" s="41"/>
      <c r="B26" s="42"/>
      <c r="C26" s="42"/>
      <c r="D26" s="42"/>
      <c r="E26" s="38" t="s">
        <v>97</v>
      </c>
      <c r="F26" s="38" t="s">
        <v>97</v>
      </c>
      <c r="G26" s="38" t="s">
        <v>97</v>
      </c>
      <c r="H26" s="38" t="s">
        <v>97</v>
      </c>
      <c r="I26" s="41"/>
      <c r="J26" s="169" t="s">
        <v>107</v>
      </c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41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</row>
    <row r="27" spans="1:63" ht="12.75" customHeight="1" x14ac:dyDescent="0.2">
      <c r="A27" s="41"/>
      <c r="B27" s="42"/>
      <c r="C27" s="42"/>
      <c r="D27" s="42"/>
      <c r="E27" s="172" t="s">
        <v>98</v>
      </c>
      <c r="F27" s="173"/>
      <c r="G27" s="173"/>
      <c r="H27" s="174"/>
      <c r="I27" s="41"/>
      <c r="J27" s="169" t="s">
        <v>108</v>
      </c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41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</row>
    <row r="28" spans="1:63" ht="12.75" customHeight="1" x14ac:dyDescent="0.2">
      <c r="A28" s="41"/>
      <c r="B28" s="42"/>
      <c r="C28" s="42"/>
      <c r="D28" s="42"/>
      <c r="E28" s="179" t="s">
        <v>42</v>
      </c>
      <c r="F28" s="180"/>
      <c r="G28" s="180"/>
      <c r="H28" s="181"/>
      <c r="I28" s="41"/>
      <c r="J28" s="169" t="s">
        <v>139</v>
      </c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41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</row>
    <row r="29" spans="1:63" ht="12.75" customHeight="1" x14ac:dyDescent="0.2">
      <c r="A29" s="41"/>
      <c r="B29" s="42"/>
      <c r="C29" s="42"/>
      <c r="D29" s="42"/>
      <c r="E29" s="50" t="s">
        <v>95</v>
      </c>
      <c r="F29" s="50" t="s">
        <v>95</v>
      </c>
      <c r="G29" s="50" t="s">
        <v>95</v>
      </c>
      <c r="H29" s="50" t="s">
        <v>95</v>
      </c>
      <c r="I29" s="41"/>
      <c r="J29" s="169" t="s">
        <v>109</v>
      </c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51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</row>
  </sheetData>
  <mergeCells count="77">
    <mergeCell ref="Q6:AS6"/>
    <mergeCell ref="Q7:AS7"/>
    <mergeCell ref="A10:A13"/>
    <mergeCell ref="AK10:AN11"/>
    <mergeCell ref="AO10:AR11"/>
    <mergeCell ref="AB10:AE11"/>
    <mergeCell ref="A6:P6"/>
    <mergeCell ref="AF10:AF13"/>
    <mergeCell ref="AG10:AI11"/>
    <mergeCell ref="A7:P7"/>
    <mergeCell ref="X10:Z11"/>
    <mergeCell ref="F10:F13"/>
    <mergeCell ref="A9:AB9"/>
    <mergeCell ref="T10:V11"/>
    <mergeCell ref="B10:E11"/>
    <mergeCell ref="AX10:BA11"/>
    <mergeCell ref="J10:J13"/>
    <mergeCell ref="AW10:AW13"/>
    <mergeCell ref="J25:AX25"/>
    <mergeCell ref="J24:AX24"/>
    <mergeCell ref="AQ18:AR18"/>
    <mergeCell ref="AM18:AP18"/>
    <mergeCell ref="W10:W13"/>
    <mergeCell ref="AA10:AA13"/>
    <mergeCell ref="I15:J15"/>
    <mergeCell ref="AD15:AE15"/>
    <mergeCell ref="AS10:AS13"/>
    <mergeCell ref="K10:N11"/>
    <mergeCell ref="O10:R11"/>
    <mergeCell ref="AJ10:AJ13"/>
    <mergeCell ref="AZ19:BB19"/>
    <mergeCell ref="BB10:BB14"/>
    <mergeCell ref="BF10:BI11"/>
    <mergeCell ref="BI12:BI14"/>
    <mergeCell ref="BB9:BK9"/>
    <mergeCell ref="BJ10:BJ14"/>
    <mergeCell ref="AV2:BK2"/>
    <mergeCell ref="Q4:AS4"/>
    <mergeCell ref="P3:AT3"/>
    <mergeCell ref="AV4:BK4"/>
    <mergeCell ref="A2:D2"/>
    <mergeCell ref="E2:M2"/>
    <mergeCell ref="Q2:AS2"/>
    <mergeCell ref="A3:N3"/>
    <mergeCell ref="AV3:BK3"/>
    <mergeCell ref="A4:N4"/>
    <mergeCell ref="AV5:BK5"/>
    <mergeCell ref="Q5:AT5"/>
    <mergeCell ref="G10:I11"/>
    <mergeCell ref="S10:S13"/>
    <mergeCell ref="BG12:BG14"/>
    <mergeCell ref="B5:L5"/>
    <mergeCell ref="AT10:AV11"/>
    <mergeCell ref="AV6:BK6"/>
    <mergeCell ref="BC12:BC14"/>
    <mergeCell ref="BH12:BH14"/>
    <mergeCell ref="BD12:BD14"/>
    <mergeCell ref="BF12:BF14"/>
    <mergeCell ref="AV7:BK7"/>
    <mergeCell ref="BE10:BE14"/>
    <mergeCell ref="BK10:BK14"/>
    <mergeCell ref="BC10:BD11"/>
    <mergeCell ref="J29:AX29"/>
    <mergeCell ref="J27:AX27"/>
    <mergeCell ref="E27:H27"/>
    <mergeCell ref="J22:AX22"/>
    <mergeCell ref="A21:G21"/>
    <mergeCell ref="E28:H28"/>
    <mergeCell ref="J28:AX28"/>
    <mergeCell ref="J23:AX23"/>
    <mergeCell ref="AZ20:BB20"/>
    <mergeCell ref="I16:J16"/>
    <mergeCell ref="J26:AX26"/>
    <mergeCell ref="I17:J17"/>
    <mergeCell ref="I18:J18"/>
    <mergeCell ref="AD16:AE16"/>
    <mergeCell ref="AD17:AE17"/>
  </mergeCells>
  <phoneticPr fontId="6" type="noConversion"/>
  <pageMargins left="0.55000000000000004" right="0.16" top="1" bottom="0.49" header="1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zoomScaleNormal="100" workbookViewId="0">
      <pane ySplit="7" topLeftCell="A8" activePane="bottomLeft" state="frozen"/>
      <selection pane="bottomLeft" activeCell="L58" sqref="L58"/>
    </sheetView>
  </sheetViews>
  <sheetFormatPr defaultRowHeight="12.75" x14ac:dyDescent="0.2"/>
  <cols>
    <col min="1" max="1" width="9" customWidth="1"/>
    <col min="2" max="2" width="26.42578125" customWidth="1"/>
    <col min="3" max="3" width="12.28515625" customWidth="1"/>
    <col min="4" max="4" width="4.85546875" customWidth="1"/>
    <col min="5" max="5" width="5.7109375" customWidth="1"/>
    <col min="6" max="6" width="5.28515625" customWidth="1"/>
    <col min="7" max="7" width="5.42578125" customWidth="1"/>
    <col min="8" max="8" width="4.5703125" customWidth="1"/>
    <col min="9" max="9" width="5.42578125" customWidth="1"/>
    <col min="10" max="12" width="4.28515625" customWidth="1"/>
    <col min="13" max="13" width="5.5703125" customWidth="1"/>
    <col min="14" max="14" width="5.140625" customWidth="1"/>
    <col min="15" max="15" width="6.28515625" customWidth="1"/>
    <col min="16" max="16" width="7.140625" customWidth="1"/>
    <col min="17" max="17" width="5.42578125" customWidth="1"/>
    <col min="18" max="18" width="7.42578125" customWidth="1"/>
    <col min="19" max="19" width="6.28515625" customWidth="1"/>
    <col min="20" max="20" width="5.85546875" customWidth="1"/>
    <col min="23" max="23" width="4.7109375" customWidth="1"/>
    <col min="24" max="24" width="4" customWidth="1"/>
    <col min="25" max="25" width="3.7109375" customWidth="1"/>
    <col min="26" max="26" width="4" customWidth="1"/>
    <col min="27" max="28" width="3.85546875" customWidth="1"/>
    <col min="29" max="29" width="4.5703125" customWidth="1"/>
  </cols>
  <sheetData>
    <row r="1" spans="1:29" ht="39" customHeight="1" x14ac:dyDescent="0.2">
      <c r="A1" s="246" t="s">
        <v>151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</row>
    <row r="2" spans="1:29" ht="20.25" customHeight="1" x14ac:dyDescent="0.2">
      <c r="A2" s="270" t="s">
        <v>4</v>
      </c>
      <c r="B2" s="273" t="s">
        <v>5</v>
      </c>
      <c r="C2" s="280" t="s">
        <v>47</v>
      </c>
      <c r="D2" s="253" t="s">
        <v>172</v>
      </c>
      <c r="E2" s="254"/>
      <c r="F2" s="254"/>
      <c r="G2" s="254"/>
      <c r="H2" s="254"/>
      <c r="I2" s="254"/>
      <c r="J2" s="254"/>
      <c r="K2" s="254"/>
      <c r="L2" s="276"/>
      <c r="M2" s="253" t="s">
        <v>128</v>
      </c>
      <c r="N2" s="254"/>
      <c r="O2" s="232"/>
      <c r="P2" s="232"/>
      <c r="Q2" s="232"/>
      <c r="R2" s="232"/>
      <c r="S2" s="232"/>
      <c r="T2" s="233"/>
      <c r="U2" s="149"/>
      <c r="V2" s="149"/>
    </row>
    <row r="3" spans="1:29" ht="27.75" customHeight="1" x14ac:dyDescent="0.2">
      <c r="A3" s="271"/>
      <c r="B3" s="229"/>
      <c r="C3" s="281"/>
      <c r="D3" s="247" t="s">
        <v>54</v>
      </c>
      <c r="E3" s="251" t="s">
        <v>179</v>
      </c>
      <c r="F3" s="251"/>
      <c r="G3" s="251"/>
      <c r="H3" s="251"/>
      <c r="I3" s="251"/>
      <c r="J3" s="251"/>
      <c r="K3" s="252"/>
      <c r="L3" s="277" t="s">
        <v>173</v>
      </c>
      <c r="M3" s="255" t="s">
        <v>0</v>
      </c>
      <c r="N3" s="255"/>
      <c r="O3" s="256" t="s">
        <v>1</v>
      </c>
      <c r="P3" s="257"/>
      <c r="Q3" s="256" t="s">
        <v>2</v>
      </c>
      <c r="R3" s="257"/>
      <c r="S3" s="256" t="s">
        <v>3</v>
      </c>
      <c r="T3" s="257"/>
      <c r="U3" s="149"/>
      <c r="V3" s="149"/>
    </row>
    <row r="4" spans="1:29" ht="9" customHeight="1" x14ac:dyDescent="0.2">
      <c r="A4" s="271"/>
      <c r="B4" s="229"/>
      <c r="C4" s="281"/>
      <c r="D4" s="248"/>
      <c r="E4" s="250" t="s">
        <v>174</v>
      </c>
      <c r="F4" s="250"/>
      <c r="G4" s="250"/>
      <c r="H4" s="250"/>
      <c r="I4" s="216" t="s">
        <v>125</v>
      </c>
      <c r="J4" s="216" t="s">
        <v>126</v>
      </c>
      <c r="K4" s="216" t="s">
        <v>127</v>
      </c>
      <c r="L4" s="278"/>
      <c r="M4" s="216" t="s">
        <v>225</v>
      </c>
      <c r="N4" s="216" t="s">
        <v>226</v>
      </c>
      <c r="O4" s="216" t="s">
        <v>134</v>
      </c>
      <c r="P4" s="216" t="s">
        <v>232</v>
      </c>
      <c r="Q4" s="216" t="s">
        <v>129</v>
      </c>
      <c r="R4" s="216" t="s">
        <v>233</v>
      </c>
      <c r="S4" s="216" t="s">
        <v>234</v>
      </c>
      <c r="T4" s="216" t="s">
        <v>235</v>
      </c>
      <c r="U4" s="149"/>
      <c r="V4" s="149"/>
    </row>
    <row r="5" spans="1:29" ht="8.25" customHeight="1" x14ac:dyDescent="0.2">
      <c r="A5" s="271"/>
      <c r="B5" s="229"/>
      <c r="C5" s="281"/>
      <c r="D5" s="248"/>
      <c r="E5" s="216" t="s">
        <v>123</v>
      </c>
      <c r="F5" s="250" t="s">
        <v>175</v>
      </c>
      <c r="G5" s="250"/>
      <c r="H5" s="250"/>
      <c r="I5" s="229"/>
      <c r="J5" s="229"/>
      <c r="K5" s="229"/>
      <c r="L5" s="278"/>
      <c r="M5" s="217"/>
      <c r="N5" s="217"/>
      <c r="O5" s="217"/>
      <c r="P5" s="217"/>
      <c r="Q5" s="217"/>
      <c r="R5" s="217"/>
      <c r="S5" s="217"/>
      <c r="T5" s="217"/>
      <c r="U5" s="149"/>
      <c r="V5" s="149"/>
    </row>
    <row r="6" spans="1:29" ht="37.5" customHeight="1" x14ac:dyDescent="0.2">
      <c r="A6" s="272"/>
      <c r="B6" s="230"/>
      <c r="C6" s="230"/>
      <c r="D6" s="249"/>
      <c r="E6" s="218"/>
      <c r="F6" s="96" t="s">
        <v>124</v>
      </c>
      <c r="G6" s="96" t="s">
        <v>53</v>
      </c>
      <c r="H6" s="97" t="s">
        <v>6</v>
      </c>
      <c r="I6" s="230"/>
      <c r="J6" s="230"/>
      <c r="K6" s="230"/>
      <c r="L6" s="279"/>
      <c r="M6" s="218"/>
      <c r="N6" s="218"/>
      <c r="O6" s="218"/>
      <c r="P6" s="218"/>
      <c r="Q6" s="218"/>
      <c r="R6" s="218"/>
      <c r="S6" s="218"/>
      <c r="T6" s="218"/>
      <c r="U6" s="149"/>
      <c r="V6" s="149"/>
      <c r="W6" s="120">
        <v>1</v>
      </c>
      <c r="X6" s="120">
        <v>2</v>
      </c>
      <c r="Y6" s="120">
        <v>3</v>
      </c>
      <c r="Z6" s="120">
        <v>4</v>
      </c>
      <c r="AA6" s="120">
        <v>5</v>
      </c>
      <c r="AB6" s="120">
        <v>6</v>
      </c>
      <c r="AC6" s="120">
        <v>7</v>
      </c>
    </row>
    <row r="7" spans="1:29" ht="15" customHeight="1" x14ac:dyDescent="0.2">
      <c r="A7" s="7"/>
      <c r="B7" s="68" t="s">
        <v>131</v>
      </c>
      <c r="C7" s="118" t="s">
        <v>217</v>
      </c>
      <c r="D7" s="158">
        <f t="shared" ref="D7:L7" si="0">D8+D26</f>
        <v>5942</v>
      </c>
      <c r="E7" s="2">
        <f t="shared" si="0"/>
        <v>4608</v>
      </c>
      <c r="F7" s="2">
        <f t="shared" si="0"/>
        <v>2636</v>
      </c>
      <c r="G7" s="2">
        <f t="shared" si="0"/>
        <v>1924</v>
      </c>
      <c r="H7" s="2">
        <f t="shared" si="0"/>
        <v>50</v>
      </c>
      <c r="I7" s="2">
        <f t="shared" si="0"/>
        <v>792</v>
      </c>
      <c r="J7" s="2">
        <f t="shared" si="0"/>
        <v>0</v>
      </c>
      <c r="K7" s="2">
        <f t="shared" si="0"/>
        <v>132</v>
      </c>
      <c r="L7" s="2">
        <f t="shared" si="0"/>
        <v>50</v>
      </c>
      <c r="M7" s="8">
        <v>576</v>
      </c>
      <c r="N7" s="8">
        <v>828</v>
      </c>
      <c r="O7" s="3">
        <f>16*36</f>
        <v>576</v>
      </c>
      <c r="P7" s="3">
        <v>648</v>
      </c>
      <c r="Q7" s="3">
        <f>16*36</f>
        <v>576</v>
      </c>
      <c r="R7" s="3">
        <v>468</v>
      </c>
      <c r="S7" s="3">
        <v>612</v>
      </c>
      <c r="T7" s="8">
        <v>252</v>
      </c>
      <c r="U7" s="149">
        <f>SUM(M7:T7)</f>
        <v>4536</v>
      </c>
      <c r="V7" s="149"/>
      <c r="W7" s="1">
        <v>16</v>
      </c>
      <c r="X7" s="1">
        <v>23</v>
      </c>
      <c r="Y7" s="1">
        <v>16</v>
      </c>
      <c r="Z7" s="1">
        <v>21</v>
      </c>
      <c r="AA7" s="1">
        <v>16</v>
      </c>
      <c r="AB7" s="1">
        <v>20</v>
      </c>
      <c r="AC7" s="1">
        <v>13</v>
      </c>
    </row>
    <row r="8" spans="1:29" ht="16.5" customHeight="1" x14ac:dyDescent="0.2">
      <c r="A8" s="116" t="s">
        <v>7</v>
      </c>
      <c r="B8" s="133" t="s">
        <v>8</v>
      </c>
      <c r="C8" s="124" t="s">
        <v>198</v>
      </c>
      <c r="D8" s="4">
        <v>1476</v>
      </c>
      <c r="E8" s="4">
        <v>1404</v>
      </c>
      <c r="F8" s="4">
        <v>881</v>
      </c>
      <c r="G8" s="4">
        <v>523</v>
      </c>
      <c r="H8" s="4">
        <f t="shared" ref="H8:L8" si="1">H9+H10+H11+H12+H13+H14+H15+H16+H17+H18+H19+H20+H21+H23+H25</f>
        <v>0</v>
      </c>
      <c r="I8" s="4">
        <f t="shared" si="1"/>
        <v>0</v>
      </c>
      <c r="J8" s="4">
        <f t="shared" si="1"/>
        <v>0</v>
      </c>
      <c r="K8" s="4">
        <f t="shared" si="1"/>
        <v>30</v>
      </c>
      <c r="L8" s="4">
        <f t="shared" si="1"/>
        <v>42</v>
      </c>
      <c r="M8" s="4">
        <v>576</v>
      </c>
      <c r="N8" s="4">
        <v>828</v>
      </c>
      <c r="O8" s="4"/>
      <c r="P8" s="4"/>
      <c r="Q8" s="4"/>
      <c r="R8" s="4"/>
      <c r="S8" s="4"/>
      <c r="T8" s="4"/>
      <c r="U8" s="149">
        <f>SUM(M8:T8)</f>
        <v>1404</v>
      </c>
      <c r="V8" s="149"/>
      <c r="W8" s="9">
        <v>16</v>
      </c>
      <c r="X8" s="9">
        <v>23</v>
      </c>
      <c r="Y8" s="9">
        <v>16</v>
      </c>
      <c r="Z8" s="9">
        <v>21</v>
      </c>
      <c r="AA8" s="9">
        <v>16</v>
      </c>
      <c r="AB8" s="9">
        <v>20</v>
      </c>
      <c r="AC8" s="9">
        <v>13</v>
      </c>
    </row>
    <row r="9" spans="1:29" x14ac:dyDescent="0.2">
      <c r="A9" s="61" t="s">
        <v>236</v>
      </c>
      <c r="B9" s="122" t="s">
        <v>120</v>
      </c>
      <c r="C9" s="118" t="s">
        <v>192</v>
      </c>
      <c r="D9" s="5">
        <f>E9+I9+J9+K9+L9</f>
        <v>76</v>
      </c>
      <c r="E9" s="5">
        <f>M9+N9</f>
        <v>64</v>
      </c>
      <c r="F9" s="5">
        <f>E9-G9-H9</f>
        <v>11</v>
      </c>
      <c r="G9" s="1">
        <v>53</v>
      </c>
      <c r="H9" s="1"/>
      <c r="I9" s="1"/>
      <c r="J9" s="1"/>
      <c r="K9" s="1">
        <v>6</v>
      </c>
      <c r="L9" s="1">
        <v>6</v>
      </c>
      <c r="M9" s="1">
        <v>64</v>
      </c>
      <c r="N9" s="13"/>
      <c r="O9" s="1"/>
      <c r="P9" s="1"/>
      <c r="Q9" s="1"/>
      <c r="R9" s="1"/>
      <c r="S9" s="1"/>
      <c r="T9" s="1"/>
      <c r="U9" s="149"/>
      <c r="V9" s="149"/>
      <c r="W9" s="1">
        <v>2</v>
      </c>
      <c r="X9" s="1">
        <v>2</v>
      </c>
      <c r="Y9" s="1"/>
      <c r="Z9" s="1"/>
      <c r="AA9" s="1"/>
      <c r="AB9" s="1"/>
      <c r="AC9" s="1"/>
    </row>
    <row r="10" spans="1:29" x14ac:dyDescent="0.2">
      <c r="A10" s="61" t="s">
        <v>237</v>
      </c>
      <c r="B10" s="122" t="s">
        <v>121</v>
      </c>
      <c r="C10" s="62" t="s">
        <v>193</v>
      </c>
      <c r="D10" s="5">
        <f t="shared" ref="D10:D23" si="2">E10+I10+J10+K10+L10</f>
        <v>108</v>
      </c>
      <c r="E10" s="5">
        <f>M10+N10</f>
        <v>108</v>
      </c>
      <c r="F10" s="5">
        <f t="shared" ref="F10:F21" si="3">E10-G10-H10</f>
        <v>47</v>
      </c>
      <c r="G10" s="1">
        <v>61</v>
      </c>
      <c r="H10" s="1"/>
      <c r="I10" s="1"/>
      <c r="J10" s="1"/>
      <c r="K10" s="1"/>
      <c r="L10" s="1"/>
      <c r="M10" s="1">
        <v>32</v>
      </c>
      <c r="N10" s="14">
        <v>76</v>
      </c>
      <c r="O10" s="1"/>
      <c r="P10" s="1"/>
      <c r="Q10" s="1"/>
      <c r="R10" s="1"/>
      <c r="S10" s="1"/>
      <c r="T10" s="1"/>
      <c r="U10" s="149"/>
      <c r="V10" s="149"/>
      <c r="W10" s="1">
        <v>3</v>
      </c>
      <c r="X10" s="1">
        <v>3</v>
      </c>
      <c r="Y10" s="1"/>
      <c r="Z10" s="1"/>
      <c r="AA10" s="1"/>
      <c r="AB10" s="1"/>
      <c r="AC10" s="1"/>
    </row>
    <row r="11" spans="1:29" x14ac:dyDescent="0.2">
      <c r="A11" s="61" t="s">
        <v>238</v>
      </c>
      <c r="B11" s="113" t="s">
        <v>257</v>
      </c>
      <c r="C11" s="62" t="s">
        <v>193</v>
      </c>
      <c r="D11" s="5">
        <f t="shared" si="2"/>
        <v>136</v>
      </c>
      <c r="E11" s="5">
        <f>M11+N11</f>
        <v>136</v>
      </c>
      <c r="F11" s="5">
        <f t="shared" si="3"/>
        <v>95</v>
      </c>
      <c r="G11" s="1">
        <v>41</v>
      </c>
      <c r="H11" s="1"/>
      <c r="I11" s="1"/>
      <c r="J11" s="1"/>
      <c r="K11" s="1"/>
      <c r="L11" s="1"/>
      <c r="M11" s="6">
        <v>64</v>
      </c>
      <c r="N11" s="14">
        <v>72</v>
      </c>
      <c r="O11" s="1"/>
      <c r="P11" s="1"/>
      <c r="Q11" s="1"/>
      <c r="R11" s="1"/>
      <c r="S11" s="1"/>
      <c r="T11" s="1"/>
      <c r="U11" s="149"/>
      <c r="V11" s="149"/>
      <c r="W11" s="1">
        <v>3</v>
      </c>
      <c r="X11" s="1">
        <v>3</v>
      </c>
      <c r="Y11" s="1"/>
      <c r="Z11" s="1"/>
      <c r="AA11" s="1"/>
      <c r="AB11" s="1"/>
      <c r="AC11" s="1"/>
    </row>
    <row r="12" spans="1:29" x14ac:dyDescent="0.2">
      <c r="A12" s="61" t="s">
        <v>239</v>
      </c>
      <c r="B12" s="122" t="s">
        <v>48</v>
      </c>
      <c r="C12" s="118" t="s">
        <v>252</v>
      </c>
      <c r="D12" s="5">
        <f t="shared" si="2"/>
        <v>72</v>
      </c>
      <c r="E12" s="5">
        <f t="shared" ref="E12:E23" si="4">M12+N12</f>
        <v>72</v>
      </c>
      <c r="F12" s="5">
        <f t="shared" si="3"/>
        <v>72</v>
      </c>
      <c r="G12" s="1"/>
      <c r="H12" s="1"/>
      <c r="I12" s="1"/>
      <c r="J12" s="1"/>
      <c r="K12" s="1">
        <v>0</v>
      </c>
      <c r="L12" s="1">
        <v>0</v>
      </c>
      <c r="M12" s="1">
        <v>0</v>
      </c>
      <c r="N12" s="13">
        <v>72</v>
      </c>
      <c r="O12" s="1"/>
      <c r="P12" s="1"/>
      <c r="Q12" s="1"/>
      <c r="R12" s="1"/>
      <c r="S12" s="1"/>
      <c r="T12" s="1"/>
      <c r="U12" s="149"/>
      <c r="V12" s="149"/>
      <c r="W12" s="1">
        <v>6</v>
      </c>
      <c r="X12" s="1">
        <v>6</v>
      </c>
      <c r="Y12" s="1"/>
      <c r="Z12" s="1"/>
      <c r="AA12" s="1"/>
      <c r="AB12" s="1"/>
      <c r="AC12" s="1"/>
    </row>
    <row r="13" spans="1:29" x14ac:dyDescent="0.2">
      <c r="A13" s="61" t="s">
        <v>240</v>
      </c>
      <c r="B13" s="122" t="s">
        <v>250</v>
      </c>
      <c r="C13" s="62" t="s">
        <v>195</v>
      </c>
      <c r="D13" s="5">
        <f t="shared" si="2"/>
        <v>32</v>
      </c>
      <c r="E13" s="5">
        <f t="shared" si="4"/>
        <v>32</v>
      </c>
      <c r="F13" s="5">
        <f t="shared" si="3"/>
        <v>32</v>
      </c>
      <c r="G13" s="1"/>
      <c r="H13" s="1"/>
      <c r="I13" s="1"/>
      <c r="J13" s="1"/>
      <c r="K13" s="1"/>
      <c r="L13" s="1"/>
      <c r="M13" s="1">
        <v>32</v>
      </c>
      <c r="N13" s="14"/>
      <c r="O13" s="1"/>
      <c r="P13" s="1"/>
      <c r="Q13" s="1"/>
      <c r="R13" s="1"/>
      <c r="S13" s="1"/>
      <c r="T13" s="1"/>
      <c r="U13" s="149"/>
      <c r="V13" s="149"/>
      <c r="W13" s="1">
        <v>3</v>
      </c>
      <c r="X13" s="1">
        <v>3</v>
      </c>
      <c r="Y13" s="1"/>
      <c r="Z13" s="1"/>
      <c r="AA13" s="1"/>
      <c r="AB13" s="1"/>
      <c r="AC13" s="1"/>
    </row>
    <row r="14" spans="1:29" ht="22.5" x14ac:dyDescent="0.2">
      <c r="A14" s="61" t="s">
        <v>241</v>
      </c>
      <c r="B14" s="122" t="s">
        <v>152</v>
      </c>
      <c r="C14" s="62" t="s">
        <v>196</v>
      </c>
      <c r="D14" s="5">
        <f t="shared" si="2"/>
        <v>72</v>
      </c>
      <c r="E14" s="5">
        <f t="shared" si="4"/>
        <v>72</v>
      </c>
      <c r="F14" s="5">
        <v>2</v>
      </c>
      <c r="G14" s="1">
        <v>70</v>
      </c>
      <c r="H14" s="1"/>
      <c r="I14" s="1"/>
      <c r="J14" s="1"/>
      <c r="K14" s="1"/>
      <c r="L14" s="1"/>
      <c r="M14" s="12">
        <v>32</v>
      </c>
      <c r="N14" s="12">
        <v>40</v>
      </c>
      <c r="O14" s="1"/>
      <c r="P14" s="1"/>
      <c r="Q14" s="1"/>
      <c r="R14" s="1"/>
      <c r="S14" s="1"/>
      <c r="T14" s="1"/>
      <c r="U14" s="149"/>
      <c r="V14" s="149"/>
      <c r="W14" s="1">
        <v>3</v>
      </c>
      <c r="X14" s="1">
        <v>3</v>
      </c>
      <c r="Y14" s="1"/>
      <c r="Z14" s="1"/>
      <c r="AA14" s="1"/>
      <c r="AB14" s="1"/>
      <c r="AC14" s="1"/>
    </row>
    <row r="15" spans="1:29" x14ac:dyDescent="0.2">
      <c r="A15" s="61" t="s">
        <v>242</v>
      </c>
      <c r="B15" s="122" t="s">
        <v>22</v>
      </c>
      <c r="C15" s="62" t="s">
        <v>253</v>
      </c>
      <c r="D15" s="5">
        <v>340</v>
      </c>
      <c r="E15" s="5">
        <f t="shared" si="4"/>
        <v>310</v>
      </c>
      <c r="F15" s="5">
        <f t="shared" si="3"/>
        <v>280</v>
      </c>
      <c r="G15" s="1">
        <v>30</v>
      </c>
      <c r="H15" s="66"/>
      <c r="I15" s="66"/>
      <c r="J15" s="66"/>
      <c r="K15" s="66">
        <v>12</v>
      </c>
      <c r="L15" s="66">
        <v>18</v>
      </c>
      <c r="M15" s="1">
        <v>112</v>
      </c>
      <c r="N15" s="14">
        <v>198</v>
      </c>
      <c r="O15" s="1"/>
      <c r="P15" s="1"/>
      <c r="Q15" s="1"/>
      <c r="R15" s="1"/>
      <c r="S15" s="1"/>
      <c r="T15" s="1"/>
      <c r="U15" s="149"/>
      <c r="V15" s="149"/>
      <c r="W15" s="1">
        <v>2</v>
      </c>
      <c r="X15" s="1">
        <v>1.6</v>
      </c>
      <c r="Y15" s="1"/>
      <c r="Z15" s="1"/>
      <c r="AA15" s="1"/>
      <c r="AB15" s="1"/>
      <c r="AC15" s="1"/>
    </row>
    <row r="16" spans="1:29" x14ac:dyDescent="0.2">
      <c r="A16" s="61" t="s">
        <v>243</v>
      </c>
      <c r="B16" s="122" t="s">
        <v>112</v>
      </c>
      <c r="C16" s="62" t="s">
        <v>200</v>
      </c>
      <c r="D16" s="5">
        <f t="shared" si="2"/>
        <v>108</v>
      </c>
      <c r="E16" s="5">
        <f>M16+N16</f>
        <v>108</v>
      </c>
      <c r="F16" s="5">
        <f t="shared" si="3"/>
        <v>88</v>
      </c>
      <c r="G16" s="1">
        <v>20</v>
      </c>
      <c r="H16" s="66"/>
      <c r="I16" s="66"/>
      <c r="J16" s="66"/>
      <c r="K16" s="66"/>
      <c r="L16" s="66"/>
      <c r="M16" s="1">
        <v>48</v>
      </c>
      <c r="N16" s="14">
        <v>60</v>
      </c>
      <c r="O16" s="1"/>
      <c r="P16" s="1"/>
      <c r="Q16" s="1"/>
      <c r="R16" s="1"/>
      <c r="S16" s="1"/>
      <c r="T16" s="1"/>
      <c r="U16" s="149"/>
      <c r="V16" s="149"/>
      <c r="W16" s="1">
        <f>M16/17</f>
        <v>2.8235294117647061</v>
      </c>
      <c r="X16" s="1">
        <v>1.6</v>
      </c>
      <c r="Y16" s="1"/>
      <c r="Z16" s="1"/>
      <c r="AA16" s="1"/>
      <c r="AB16" s="1"/>
      <c r="AC16" s="1"/>
    </row>
    <row r="17" spans="1:29" x14ac:dyDescent="0.2">
      <c r="A17" s="61" t="s">
        <v>244</v>
      </c>
      <c r="B17" s="61" t="s">
        <v>16</v>
      </c>
      <c r="C17" s="62" t="s">
        <v>195</v>
      </c>
      <c r="D17" s="5">
        <f t="shared" si="2"/>
        <v>72</v>
      </c>
      <c r="E17" s="5">
        <f t="shared" si="4"/>
        <v>72</v>
      </c>
      <c r="F17" s="5">
        <v>2</v>
      </c>
      <c r="G17" s="1">
        <v>70</v>
      </c>
      <c r="H17" s="1"/>
      <c r="I17" s="1"/>
      <c r="J17" s="1"/>
      <c r="K17" s="1"/>
      <c r="L17" s="1"/>
      <c r="M17" s="1">
        <v>32</v>
      </c>
      <c r="N17" s="14">
        <v>40</v>
      </c>
      <c r="O17" s="1"/>
      <c r="P17" s="1"/>
      <c r="Q17" s="1"/>
      <c r="R17" s="1"/>
      <c r="S17" s="1"/>
      <c r="T17" s="1"/>
      <c r="U17" s="149"/>
      <c r="V17" s="149"/>
      <c r="W17" s="1">
        <v>2</v>
      </c>
      <c r="X17" s="1">
        <v>2</v>
      </c>
      <c r="Y17" s="1"/>
      <c r="Z17" s="1"/>
      <c r="AA17" s="1"/>
      <c r="AB17" s="1"/>
      <c r="AC17" s="1"/>
    </row>
    <row r="18" spans="1:29" x14ac:dyDescent="0.2">
      <c r="A18" s="61" t="s">
        <v>245</v>
      </c>
      <c r="B18" s="84" t="s">
        <v>258</v>
      </c>
      <c r="C18" s="118" t="s">
        <v>228</v>
      </c>
      <c r="D18" s="5">
        <f t="shared" si="2"/>
        <v>68</v>
      </c>
      <c r="E18" s="5">
        <f t="shared" si="4"/>
        <v>68</v>
      </c>
      <c r="F18" s="5">
        <f t="shared" si="3"/>
        <v>38</v>
      </c>
      <c r="G18" s="1">
        <v>30</v>
      </c>
      <c r="H18" s="1"/>
      <c r="I18" s="1"/>
      <c r="J18" s="1"/>
      <c r="K18" s="1"/>
      <c r="L18" s="1"/>
      <c r="M18" s="1">
        <v>32</v>
      </c>
      <c r="N18" s="13">
        <v>36</v>
      </c>
      <c r="O18" s="1"/>
      <c r="P18" s="1"/>
      <c r="Q18" s="1"/>
      <c r="R18" s="1"/>
      <c r="S18" s="1"/>
      <c r="T18" s="1"/>
      <c r="U18" s="149"/>
      <c r="V18" s="149"/>
      <c r="W18" s="1">
        <v>4</v>
      </c>
      <c r="X18" s="1">
        <v>2.4</v>
      </c>
      <c r="Y18" s="1"/>
      <c r="Z18" s="1"/>
      <c r="AA18" s="1"/>
      <c r="AB18" s="1"/>
      <c r="AC18" s="1"/>
    </row>
    <row r="19" spans="1:29" x14ac:dyDescent="0.2">
      <c r="A19" s="61" t="s">
        <v>246</v>
      </c>
      <c r="B19" s="61" t="s">
        <v>50</v>
      </c>
      <c r="C19" s="62" t="s">
        <v>195</v>
      </c>
      <c r="D19" s="5">
        <f t="shared" si="2"/>
        <v>180</v>
      </c>
      <c r="E19" s="5">
        <f t="shared" si="4"/>
        <v>150</v>
      </c>
      <c r="F19" s="5">
        <f t="shared" si="3"/>
        <v>130</v>
      </c>
      <c r="G19" s="1">
        <v>20</v>
      </c>
      <c r="H19" s="1"/>
      <c r="I19" s="1"/>
      <c r="J19" s="1"/>
      <c r="K19" s="1">
        <v>12</v>
      </c>
      <c r="L19" s="1">
        <v>18</v>
      </c>
      <c r="M19" s="1">
        <v>64</v>
      </c>
      <c r="N19" s="14">
        <v>86</v>
      </c>
      <c r="O19" s="1"/>
      <c r="P19" s="1"/>
      <c r="Q19" s="1"/>
      <c r="R19" s="1"/>
      <c r="S19" s="1"/>
      <c r="T19" s="1"/>
      <c r="U19" s="149"/>
      <c r="V19" s="149"/>
      <c r="W19" s="1">
        <v>2</v>
      </c>
      <c r="X19" s="1">
        <v>2</v>
      </c>
      <c r="Y19" s="1"/>
      <c r="Z19" s="1"/>
      <c r="AA19" s="1"/>
      <c r="AB19" s="1"/>
      <c r="AC19" s="1"/>
    </row>
    <row r="20" spans="1:29" x14ac:dyDescent="0.2">
      <c r="A20" s="61" t="s">
        <v>247</v>
      </c>
      <c r="B20" s="61" t="s">
        <v>49</v>
      </c>
      <c r="C20" s="118"/>
      <c r="D20" s="5">
        <f t="shared" si="2"/>
        <v>70</v>
      </c>
      <c r="E20" s="5">
        <f t="shared" si="4"/>
        <v>70</v>
      </c>
      <c r="F20" s="5">
        <f t="shared" si="3"/>
        <v>38</v>
      </c>
      <c r="G20" s="1">
        <v>32</v>
      </c>
      <c r="H20" s="1"/>
      <c r="I20" s="1"/>
      <c r="J20" s="1"/>
      <c r="K20" s="1"/>
      <c r="L20" s="1"/>
      <c r="M20" s="1"/>
      <c r="N20" s="13">
        <v>70</v>
      </c>
      <c r="O20" s="1"/>
      <c r="P20" s="1"/>
      <c r="Q20" s="1"/>
      <c r="R20" s="1"/>
      <c r="S20" s="1"/>
      <c r="T20" s="1"/>
      <c r="U20" s="149"/>
      <c r="V20" s="149"/>
      <c r="W20" s="1">
        <v>2</v>
      </c>
      <c r="X20" s="1">
        <v>2.8</v>
      </c>
      <c r="Y20" s="1"/>
      <c r="Z20" s="1"/>
      <c r="AA20" s="1"/>
      <c r="AB20" s="1"/>
      <c r="AC20" s="1"/>
    </row>
    <row r="21" spans="1:29" x14ac:dyDescent="0.2">
      <c r="A21" s="61" t="s">
        <v>248</v>
      </c>
      <c r="B21" s="61" t="s">
        <v>227</v>
      </c>
      <c r="C21" s="62" t="s">
        <v>199</v>
      </c>
      <c r="D21" s="5">
        <f t="shared" si="2"/>
        <v>32</v>
      </c>
      <c r="E21" s="5">
        <f t="shared" si="4"/>
        <v>32</v>
      </c>
      <c r="F21" s="5">
        <f t="shared" si="3"/>
        <v>12</v>
      </c>
      <c r="G21" s="1">
        <v>20</v>
      </c>
      <c r="H21" s="1"/>
      <c r="I21" s="1"/>
      <c r="J21" s="1"/>
      <c r="K21" s="1"/>
      <c r="L21" s="1"/>
      <c r="M21" s="6">
        <v>32</v>
      </c>
      <c r="N21" s="14"/>
      <c r="O21" s="1"/>
      <c r="P21" s="1"/>
      <c r="Q21" s="1"/>
      <c r="R21" s="1"/>
      <c r="S21" s="1"/>
      <c r="T21" s="1"/>
      <c r="U21" s="149"/>
      <c r="V21" s="149"/>
      <c r="W21" s="1">
        <v>2</v>
      </c>
      <c r="X21" s="1">
        <v>1.9</v>
      </c>
      <c r="Y21" s="1"/>
      <c r="Z21" s="1"/>
      <c r="AA21" s="1"/>
      <c r="AB21" s="1"/>
      <c r="AC21" s="1"/>
    </row>
    <row r="22" spans="1:29" ht="22.5" x14ac:dyDescent="0.2">
      <c r="A22" s="61" t="s">
        <v>249</v>
      </c>
      <c r="B22" s="61" t="s">
        <v>118</v>
      </c>
      <c r="C22" s="62"/>
      <c r="D22" s="5">
        <f t="shared" si="2"/>
        <v>78</v>
      </c>
      <c r="E22" s="5">
        <f t="shared" si="4"/>
        <v>78</v>
      </c>
      <c r="F22" s="5">
        <v>2</v>
      </c>
      <c r="G22" s="1">
        <v>76</v>
      </c>
      <c r="H22" s="1"/>
      <c r="I22" s="1"/>
      <c r="J22" s="1"/>
      <c r="K22" s="1"/>
      <c r="L22" s="1"/>
      <c r="M22" s="6">
        <v>32</v>
      </c>
      <c r="N22" s="14">
        <v>46</v>
      </c>
      <c r="O22" s="1"/>
      <c r="P22" s="1"/>
      <c r="Q22" s="1"/>
      <c r="R22" s="1"/>
      <c r="S22" s="1"/>
      <c r="T22" s="1"/>
      <c r="U22" s="149"/>
      <c r="V22" s="149"/>
      <c r="W22" s="1"/>
      <c r="X22" s="1"/>
      <c r="Y22" s="1"/>
      <c r="Z22" s="1"/>
      <c r="AA22" s="1"/>
      <c r="AB22" s="1"/>
      <c r="AC22" s="1"/>
    </row>
    <row r="23" spans="1:29" s="141" customFormat="1" x14ac:dyDescent="0.2">
      <c r="A23" s="61" t="s">
        <v>254</v>
      </c>
      <c r="B23" s="135" t="s">
        <v>251</v>
      </c>
      <c r="C23" s="136" t="s">
        <v>200</v>
      </c>
      <c r="D23" s="5">
        <f t="shared" si="2"/>
        <v>32</v>
      </c>
      <c r="E23" s="5">
        <f t="shared" si="4"/>
        <v>32</v>
      </c>
      <c r="F23" s="137">
        <v>32</v>
      </c>
      <c r="G23" s="138">
        <v>0</v>
      </c>
      <c r="H23" s="138"/>
      <c r="I23" s="138"/>
      <c r="J23" s="138"/>
      <c r="K23" s="138"/>
      <c r="L23" s="138"/>
      <c r="M23" s="139"/>
      <c r="N23" s="140">
        <v>32</v>
      </c>
      <c r="O23" s="138"/>
      <c r="P23" s="138"/>
      <c r="Q23" s="138"/>
      <c r="R23" s="138"/>
      <c r="S23" s="138"/>
      <c r="T23" s="138"/>
      <c r="U23" s="149"/>
      <c r="V23" s="149"/>
      <c r="W23" s="138">
        <v>0</v>
      </c>
      <c r="X23" s="138">
        <f>N23/22</f>
        <v>1.4545454545454546</v>
      </c>
      <c r="Y23" s="138"/>
      <c r="Z23" s="138"/>
      <c r="AA23" s="138"/>
      <c r="AB23" s="138"/>
      <c r="AC23" s="138"/>
    </row>
    <row r="24" spans="1:29" x14ac:dyDescent="0.2">
      <c r="A24" s="60"/>
      <c r="B24" s="98"/>
      <c r="C24" s="119"/>
      <c r="D24" s="159">
        <f>SUM(D9:D23)</f>
        <v>1476</v>
      </c>
      <c r="E24" s="160">
        <f>SUM(E9:E23)</f>
        <v>1404</v>
      </c>
      <c r="F24" s="160">
        <f>SUM(F9:F23)</f>
        <v>881</v>
      </c>
      <c r="G24" s="161">
        <f>SUM(G9:G23)</f>
        <v>523</v>
      </c>
      <c r="H24" s="161"/>
      <c r="I24" s="161"/>
      <c r="J24" s="161"/>
      <c r="K24" s="161">
        <f>SUM(K9:K23)</f>
        <v>30</v>
      </c>
      <c r="L24" s="161">
        <f>SUM(L9:L23)</f>
        <v>42</v>
      </c>
      <c r="M24" s="162">
        <f>SUM(M9:M23)</f>
        <v>576</v>
      </c>
      <c r="N24" s="162">
        <f>SUM(N9:N23)</f>
        <v>828</v>
      </c>
      <c r="O24" s="161"/>
      <c r="P24" s="1"/>
      <c r="Q24" s="1"/>
      <c r="R24" s="1"/>
      <c r="S24" s="1"/>
      <c r="T24" s="1"/>
      <c r="U24" s="149"/>
      <c r="V24" s="149"/>
      <c r="W24" s="1">
        <f>M24/17</f>
        <v>33.882352941176471</v>
      </c>
      <c r="X24" s="1">
        <f>N24/22</f>
        <v>37.636363636363633</v>
      </c>
      <c r="Y24" s="1"/>
      <c r="Z24" s="1"/>
      <c r="AA24" s="1"/>
      <c r="AB24" s="1"/>
      <c r="AC24" s="1"/>
    </row>
    <row r="25" spans="1:29" x14ac:dyDescent="0.2">
      <c r="A25" s="61"/>
      <c r="B25" s="61"/>
      <c r="C25" s="62"/>
      <c r="D25" s="5"/>
      <c r="E25" s="5"/>
      <c r="F25" s="5"/>
      <c r="G25" s="1"/>
      <c r="H25" s="1"/>
      <c r="I25" s="1"/>
      <c r="J25" s="1"/>
      <c r="K25" s="1"/>
      <c r="L25" s="1"/>
      <c r="M25" s="1"/>
      <c r="N25" s="14"/>
      <c r="O25" s="6"/>
      <c r="P25" s="6"/>
      <c r="Q25" s="1"/>
      <c r="R25" s="1"/>
      <c r="S25" s="1"/>
      <c r="T25" s="1"/>
      <c r="U25" s="149"/>
      <c r="V25" s="149"/>
      <c r="W25" s="1">
        <v>2</v>
      </c>
      <c r="X25" s="1">
        <v>1.6</v>
      </c>
      <c r="Y25" s="1"/>
      <c r="Z25" s="1"/>
      <c r="AA25" s="1"/>
      <c r="AB25" s="1"/>
      <c r="AC25" s="1"/>
    </row>
    <row r="26" spans="1:29" ht="24.75" customHeight="1" x14ac:dyDescent="0.2">
      <c r="A26" s="274" t="s">
        <v>224</v>
      </c>
      <c r="B26" s="275"/>
      <c r="C26" s="118" t="s">
        <v>216</v>
      </c>
      <c r="D26" s="85">
        <f>D27+D35+D40+D54+D79+D80</f>
        <v>4466</v>
      </c>
      <c r="E26" s="85">
        <f>E27+E35+E40+E54+E79+E80</f>
        <v>3204</v>
      </c>
      <c r="F26" s="85">
        <f t="shared" ref="F26:T26" si="5">F27+F35+F40+F54</f>
        <v>1755</v>
      </c>
      <c r="G26" s="85">
        <f t="shared" si="5"/>
        <v>1401</v>
      </c>
      <c r="H26" s="85">
        <f t="shared" si="5"/>
        <v>50</v>
      </c>
      <c r="I26" s="85">
        <f t="shared" si="5"/>
        <v>792</v>
      </c>
      <c r="J26" s="85">
        <f t="shared" si="5"/>
        <v>0</v>
      </c>
      <c r="K26" s="85">
        <f t="shared" si="5"/>
        <v>102</v>
      </c>
      <c r="L26" s="85">
        <f t="shared" si="5"/>
        <v>8</v>
      </c>
      <c r="M26" s="85">
        <f t="shared" si="5"/>
        <v>0</v>
      </c>
      <c r="N26" s="85">
        <f t="shared" si="5"/>
        <v>0</v>
      </c>
      <c r="O26" s="85">
        <f t="shared" si="5"/>
        <v>576</v>
      </c>
      <c r="P26" s="85">
        <f t="shared" si="5"/>
        <v>693</v>
      </c>
      <c r="Q26" s="85">
        <f t="shared" si="5"/>
        <v>576</v>
      </c>
      <c r="R26" s="85">
        <f t="shared" si="5"/>
        <v>432</v>
      </c>
      <c r="S26" s="85">
        <f t="shared" si="5"/>
        <v>612</v>
      </c>
      <c r="T26" s="85">
        <f t="shared" si="5"/>
        <v>252</v>
      </c>
      <c r="U26" s="150">
        <f>SUM(O26:T26)</f>
        <v>3141</v>
      </c>
      <c r="V26" s="149"/>
      <c r="W26" s="7">
        <f>SUM(W9:W25)</f>
        <v>72.705882352941188</v>
      </c>
      <c r="X26" s="7">
        <f>SUM(X9:X25)</f>
        <v>74.990909090909071</v>
      </c>
      <c r="Y26" s="1"/>
      <c r="Z26" s="1"/>
      <c r="AA26" s="1"/>
      <c r="AB26" s="1"/>
      <c r="AC26" s="1"/>
    </row>
    <row r="27" spans="1:29" ht="33.75" x14ac:dyDescent="0.2">
      <c r="A27" s="126" t="s">
        <v>9</v>
      </c>
      <c r="B27" s="156" t="s">
        <v>18</v>
      </c>
      <c r="C27" s="124" t="s">
        <v>214</v>
      </c>
      <c r="D27" s="4">
        <f t="shared" ref="D27:P27" si="6">SUM(D29+D30+D31+D32+D33+D34)</f>
        <v>434</v>
      </c>
      <c r="E27" s="4">
        <f t="shared" si="6"/>
        <v>434</v>
      </c>
      <c r="F27" s="4">
        <f t="shared" si="6"/>
        <v>71</v>
      </c>
      <c r="G27" s="4">
        <f t="shared" si="6"/>
        <v>363</v>
      </c>
      <c r="H27" s="4">
        <f t="shared" si="6"/>
        <v>0</v>
      </c>
      <c r="I27" s="4">
        <f t="shared" si="6"/>
        <v>0</v>
      </c>
      <c r="J27" s="4">
        <f t="shared" si="6"/>
        <v>0</v>
      </c>
      <c r="K27" s="4">
        <f t="shared" si="6"/>
        <v>0</v>
      </c>
      <c r="L27" s="4">
        <f t="shared" si="6"/>
        <v>0</v>
      </c>
      <c r="M27" s="4">
        <f t="shared" si="6"/>
        <v>0</v>
      </c>
      <c r="N27" s="4">
        <f t="shared" si="6"/>
        <v>0</v>
      </c>
      <c r="O27" s="4">
        <f t="shared" si="6"/>
        <v>160</v>
      </c>
      <c r="P27" s="4">
        <f t="shared" si="6"/>
        <v>84</v>
      </c>
      <c r="Q27" s="4">
        <v>64</v>
      </c>
      <c r="R27" s="4">
        <f>SUM(R29+R30+R31+R32+R33+R34)</f>
        <v>52</v>
      </c>
      <c r="S27" s="4">
        <f>SUM(S29+S30+S31+S32+S33+S34)</f>
        <v>60</v>
      </c>
      <c r="T27" s="4">
        <f>SUM(T29+T30+T31+T32+T33+T34)</f>
        <v>14</v>
      </c>
      <c r="U27" s="150">
        <f t="shared" ref="U27:U77" si="7">SUM(O27:T27)</f>
        <v>434</v>
      </c>
      <c r="V27" s="149"/>
      <c r="W27" s="1"/>
      <c r="X27" s="1"/>
      <c r="Y27" s="1"/>
      <c r="Z27" s="1"/>
      <c r="AA27" s="1"/>
      <c r="AB27" s="1"/>
      <c r="AC27" s="1"/>
    </row>
    <row r="28" spans="1:29" x14ac:dyDescent="0.2">
      <c r="A28" s="153"/>
      <c r="B28" s="156"/>
      <c r="C28" s="155"/>
      <c r="D28" s="4">
        <v>476</v>
      </c>
      <c r="E28" s="4">
        <v>476</v>
      </c>
      <c r="F28" s="4">
        <v>107</v>
      </c>
      <c r="G28" s="4">
        <v>369</v>
      </c>
      <c r="H28" s="4"/>
      <c r="I28" s="4"/>
      <c r="J28" s="4"/>
      <c r="K28" s="4"/>
      <c r="L28" s="4"/>
      <c r="M28" s="4"/>
      <c r="N28" s="4"/>
      <c r="O28" s="4">
        <v>160</v>
      </c>
      <c r="P28" s="4">
        <v>126</v>
      </c>
      <c r="Q28" s="4"/>
      <c r="R28" s="4"/>
      <c r="S28" s="4"/>
      <c r="T28" s="4"/>
      <c r="U28" s="150"/>
      <c r="V28" s="149"/>
      <c r="W28" s="1"/>
      <c r="X28" s="1"/>
      <c r="Y28" s="1"/>
      <c r="Z28" s="1"/>
      <c r="AA28" s="1"/>
      <c r="AB28" s="1"/>
      <c r="AC28" s="1"/>
    </row>
    <row r="29" spans="1:29" ht="15" x14ac:dyDescent="0.2">
      <c r="A29" s="152" t="s">
        <v>10</v>
      </c>
      <c r="B29" s="157" t="s">
        <v>14</v>
      </c>
      <c r="C29" s="154" t="s">
        <v>200</v>
      </c>
      <c r="D29" s="5">
        <f t="shared" ref="D29:D32" si="8">E29+I29+J29+K29+L29</f>
        <v>48</v>
      </c>
      <c r="E29" s="5">
        <v>48</v>
      </c>
      <c r="F29" s="5">
        <f t="shared" ref="F29:F32" si="9">E29-G29-H29</f>
        <v>35</v>
      </c>
      <c r="G29" s="111">
        <v>13</v>
      </c>
      <c r="H29" s="1"/>
      <c r="I29" s="1"/>
      <c r="J29" s="6"/>
      <c r="K29" s="6"/>
      <c r="L29" s="6"/>
      <c r="M29" s="6"/>
      <c r="N29" s="6"/>
      <c r="O29" s="14">
        <v>48</v>
      </c>
      <c r="P29" s="6"/>
      <c r="Q29" s="6"/>
      <c r="R29" s="6"/>
      <c r="S29" s="6"/>
      <c r="T29" s="1"/>
      <c r="U29" s="150">
        <f t="shared" si="7"/>
        <v>48</v>
      </c>
      <c r="V29" s="149"/>
      <c r="W29" s="1"/>
      <c r="X29" s="1"/>
      <c r="Y29" s="1">
        <f t="shared" ref="Y29:Y34" si="10">O29/16</f>
        <v>3</v>
      </c>
      <c r="Z29" s="1"/>
      <c r="AA29" s="1"/>
      <c r="AB29" s="1"/>
      <c r="AC29" s="1"/>
    </row>
    <row r="30" spans="1:29" ht="15" x14ac:dyDescent="0.2">
      <c r="A30" s="152" t="s">
        <v>11</v>
      </c>
      <c r="B30" s="157" t="s">
        <v>15</v>
      </c>
      <c r="C30" s="154" t="s">
        <v>200</v>
      </c>
      <c r="D30" s="5">
        <f t="shared" si="8"/>
        <v>48</v>
      </c>
      <c r="E30" s="5">
        <f>M30+N30+O30+P30+Q30+R30+S30+T30</f>
        <v>48</v>
      </c>
      <c r="F30" s="5">
        <f t="shared" si="9"/>
        <v>32</v>
      </c>
      <c r="G30" s="111">
        <v>16</v>
      </c>
      <c r="H30" s="1"/>
      <c r="I30" s="1"/>
      <c r="J30" s="6"/>
      <c r="K30" s="6"/>
      <c r="L30" s="6"/>
      <c r="M30" s="6"/>
      <c r="N30" s="6"/>
      <c r="O30" s="13">
        <v>48</v>
      </c>
      <c r="P30" s="6"/>
      <c r="Q30" s="6"/>
      <c r="R30" s="6"/>
      <c r="S30" s="6"/>
      <c r="T30" s="1"/>
      <c r="U30" s="150">
        <f t="shared" si="7"/>
        <v>48</v>
      </c>
      <c r="V30" s="149"/>
      <c r="W30" s="1"/>
      <c r="X30" s="1"/>
      <c r="Y30" s="1">
        <f t="shared" si="10"/>
        <v>3</v>
      </c>
      <c r="Z30" s="1"/>
      <c r="AA30" s="1"/>
      <c r="AB30" s="1"/>
      <c r="AC30" s="1"/>
    </row>
    <row r="31" spans="1:29" ht="45" x14ac:dyDescent="0.2">
      <c r="A31" s="152" t="s">
        <v>12</v>
      </c>
      <c r="B31" s="157" t="s">
        <v>152</v>
      </c>
      <c r="C31" s="154" t="s">
        <v>215</v>
      </c>
      <c r="D31" s="5">
        <f t="shared" si="8"/>
        <v>172</v>
      </c>
      <c r="E31" s="5">
        <f>M31+N31+O31+P31+Q31+R31+S31+T31</f>
        <v>172</v>
      </c>
      <c r="F31" s="5">
        <f t="shared" si="9"/>
        <v>0</v>
      </c>
      <c r="G31" s="1">
        <v>172</v>
      </c>
      <c r="H31" s="1"/>
      <c r="I31" s="1"/>
      <c r="J31" s="6"/>
      <c r="K31" s="6"/>
      <c r="L31" s="6"/>
      <c r="M31" s="6"/>
      <c r="N31" s="6"/>
      <c r="O31" s="6">
        <v>32</v>
      </c>
      <c r="P31" s="6">
        <v>42</v>
      </c>
      <c r="Q31" s="12">
        <v>32</v>
      </c>
      <c r="R31" s="12">
        <v>26</v>
      </c>
      <c r="S31" s="14">
        <v>26</v>
      </c>
      <c r="T31" s="6">
        <v>14</v>
      </c>
      <c r="U31" s="150">
        <f t="shared" si="7"/>
        <v>172</v>
      </c>
      <c r="V31" s="149"/>
      <c r="W31" s="1"/>
      <c r="X31" s="1"/>
      <c r="Y31" s="1">
        <f t="shared" si="10"/>
        <v>2</v>
      </c>
      <c r="Z31" s="1">
        <f>P31/21</f>
        <v>2</v>
      </c>
      <c r="AA31" s="1">
        <f>Q31/16</f>
        <v>2</v>
      </c>
      <c r="AB31" s="1">
        <f>R31/20</f>
        <v>1.3</v>
      </c>
      <c r="AC31" s="1">
        <f>S31/13</f>
        <v>2</v>
      </c>
    </row>
    <row r="32" spans="1:29" ht="15" customHeight="1" x14ac:dyDescent="0.2">
      <c r="A32" s="152" t="s">
        <v>13</v>
      </c>
      <c r="B32" s="157" t="s">
        <v>16</v>
      </c>
      <c r="C32" s="154" t="s">
        <v>205</v>
      </c>
      <c r="D32" s="5">
        <f t="shared" si="8"/>
        <v>166</v>
      </c>
      <c r="E32" s="5">
        <f>M32+N32+O32+P32+Q32+R32+S32+T32</f>
        <v>166</v>
      </c>
      <c r="F32" s="5">
        <f t="shared" si="9"/>
        <v>4</v>
      </c>
      <c r="G32" s="1">
        <v>162</v>
      </c>
      <c r="H32" s="1"/>
      <c r="I32" s="1"/>
      <c r="J32" s="6"/>
      <c r="K32" s="6"/>
      <c r="L32" s="6"/>
      <c r="M32" s="6"/>
      <c r="N32" s="6"/>
      <c r="O32" s="12">
        <v>32</v>
      </c>
      <c r="P32" s="12">
        <v>42</v>
      </c>
      <c r="Q32" s="12">
        <v>32</v>
      </c>
      <c r="R32" s="12">
        <v>26</v>
      </c>
      <c r="S32" s="12">
        <v>34</v>
      </c>
      <c r="T32" s="6"/>
      <c r="U32" s="150">
        <f t="shared" si="7"/>
        <v>166</v>
      </c>
      <c r="V32" s="149"/>
      <c r="W32" s="1"/>
      <c r="X32" s="1"/>
      <c r="Y32" s="1">
        <f t="shared" si="10"/>
        <v>2</v>
      </c>
      <c r="Z32" s="1">
        <f>P32/21</f>
        <v>2</v>
      </c>
      <c r="AA32" s="1">
        <f>Q32/16</f>
        <v>2</v>
      </c>
      <c r="AB32" s="1">
        <f t="shared" ref="AB32:AB70" si="11">R32/20</f>
        <v>1.3</v>
      </c>
      <c r="AC32" s="1">
        <f t="shared" ref="AC32:AC70" si="12">S32/13</f>
        <v>2.6153846153846154</v>
      </c>
    </row>
    <row r="33" spans="1:29" x14ac:dyDescent="0.2">
      <c r="A33" s="165"/>
      <c r="B33" s="122"/>
      <c r="C33" s="95"/>
      <c r="D33" s="5"/>
      <c r="E33" s="5"/>
      <c r="F33" s="5"/>
      <c r="G33" s="1"/>
      <c r="H33" s="1"/>
      <c r="I33" s="1"/>
      <c r="J33" s="6"/>
      <c r="K33" s="6"/>
      <c r="L33" s="6"/>
      <c r="M33" s="6"/>
      <c r="N33" s="6"/>
      <c r="O33" s="88"/>
      <c r="P33" s="88"/>
      <c r="Q33" s="6"/>
      <c r="R33" s="6"/>
      <c r="S33" s="6"/>
      <c r="T33" s="6"/>
      <c r="U33" s="150"/>
      <c r="V33" s="149"/>
      <c r="W33" s="1"/>
      <c r="X33" s="1"/>
      <c r="Y33" s="1"/>
      <c r="Z33" s="1"/>
      <c r="AA33" s="1"/>
      <c r="AB33" s="1"/>
      <c r="AC33" s="1"/>
    </row>
    <row r="34" spans="1:29" x14ac:dyDescent="0.2">
      <c r="A34" s="165"/>
      <c r="B34" s="122"/>
      <c r="C34" s="95"/>
      <c r="D34" s="5"/>
      <c r="E34" s="5"/>
      <c r="F34" s="5"/>
      <c r="G34" s="1"/>
      <c r="H34" s="1"/>
      <c r="I34" s="1"/>
      <c r="J34" s="6"/>
      <c r="K34" s="6"/>
      <c r="L34" s="6"/>
      <c r="M34" s="6"/>
      <c r="N34" s="6"/>
      <c r="O34" s="88"/>
      <c r="P34" s="88"/>
      <c r="Q34" s="6"/>
      <c r="R34" s="6"/>
      <c r="S34" s="6"/>
      <c r="T34" s="6"/>
      <c r="U34" s="150">
        <f t="shared" si="7"/>
        <v>0</v>
      </c>
      <c r="V34" s="149"/>
      <c r="W34" s="1"/>
      <c r="X34" s="1"/>
      <c r="Y34" s="1">
        <f t="shared" si="10"/>
        <v>0</v>
      </c>
      <c r="Z34" s="1">
        <f>P34/21</f>
        <v>0</v>
      </c>
      <c r="AA34" s="1">
        <f>Q34/16</f>
        <v>0</v>
      </c>
      <c r="AB34" s="1">
        <f t="shared" si="11"/>
        <v>0</v>
      </c>
      <c r="AC34" s="1">
        <f t="shared" si="12"/>
        <v>0</v>
      </c>
    </row>
    <row r="35" spans="1:29" ht="24" customHeight="1" x14ac:dyDescent="0.2">
      <c r="A35" s="153" t="s">
        <v>17</v>
      </c>
      <c r="B35" s="126" t="s">
        <v>19</v>
      </c>
      <c r="C35" s="155" t="s">
        <v>206</v>
      </c>
      <c r="D35" s="4">
        <f>SUM(D36+D37+D38+D39)</f>
        <v>197</v>
      </c>
      <c r="E35" s="4">
        <f>SUM(E36+E37+E38+E39)</f>
        <v>185</v>
      </c>
      <c r="F35" s="4">
        <v>73</v>
      </c>
      <c r="G35" s="4">
        <v>112</v>
      </c>
      <c r="H35" s="4">
        <f>H36+H38+H39</f>
        <v>0</v>
      </c>
      <c r="I35" s="4">
        <f>I36+I38+I39</f>
        <v>0</v>
      </c>
      <c r="J35" s="4">
        <f>J36+J38+J39</f>
        <v>0</v>
      </c>
      <c r="K35" s="4">
        <v>12</v>
      </c>
      <c r="L35" s="4">
        <f>L36+L38+L39</f>
        <v>0</v>
      </c>
      <c r="M35" s="4">
        <f>M36+M38+M39</f>
        <v>0</v>
      </c>
      <c r="N35" s="4">
        <f>N36+N38+N39</f>
        <v>0</v>
      </c>
      <c r="O35" s="4">
        <f>SUM(O36+O37+O38+O39)</f>
        <v>80</v>
      </c>
      <c r="P35" s="4">
        <f>P36+P38+P39</f>
        <v>105</v>
      </c>
      <c r="Q35" s="4">
        <f>Q36+Q38+Q39</f>
        <v>0</v>
      </c>
      <c r="R35" s="4">
        <f>R36+R38+R39</f>
        <v>0</v>
      </c>
      <c r="S35" s="4">
        <f>S36+S38+S39</f>
        <v>0</v>
      </c>
      <c r="T35" s="4">
        <f>T36+T38+T39</f>
        <v>0</v>
      </c>
      <c r="U35" s="150">
        <f t="shared" si="7"/>
        <v>185</v>
      </c>
      <c r="V35" s="149"/>
      <c r="W35" s="5"/>
      <c r="X35" s="5"/>
      <c r="Y35" s="5"/>
      <c r="Z35" s="5"/>
      <c r="AA35" s="5"/>
      <c r="AB35" s="5"/>
      <c r="AC35" s="5"/>
    </row>
    <row r="36" spans="1:29" x14ac:dyDescent="0.2">
      <c r="A36" s="83" t="s">
        <v>56</v>
      </c>
      <c r="B36" s="84" t="s">
        <v>22</v>
      </c>
      <c r="C36" s="118" t="s">
        <v>192</v>
      </c>
      <c r="D36" s="5">
        <f>E36+I36+J36+K36+L36</f>
        <v>86</v>
      </c>
      <c r="E36" s="5">
        <f>M36+N36+O36+P36+Q36+R36+S36+T36</f>
        <v>74</v>
      </c>
      <c r="F36" s="5">
        <f>E36-G36-H36</f>
        <v>38</v>
      </c>
      <c r="G36" s="1">
        <v>36</v>
      </c>
      <c r="H36" s="6"/>
      <c r="I36" s="6"/>
      <c r="J36" s="6"/>
      <c r="K36" s="6">
        <v>12</v>
      </c>
      <c r="L36" s="6"/>
      <c r="M36" s="6"/>
      <c r="N36" s="6"/>
      <c r="O36" s="6">
        <v>32</v>
      </c>
      <c r="P36" s="13">
        <v>42</v>
      </c>
      <c r="Q36" s="1"/>
      <c r="R36" s="1"/>
      <c r="S36" s="1"/>
      <c r="T36" s="1"/>
      <c r="U36" s="150">
        <f t="shared" si="7"/>
        <v>74</v>
      </c>
      <c r="V36" s="149"/>
      <c r="W36" s="1"/>
      <c r="X36" s="1"/>
      <c r="Y36" s="1">
        <f>O36/16</f>
        <v>2</v>
      </c>
      <c r="Z36" s="1">
        <f>P36/21</f>
        <v>2</v>
      </c>
      <c r="AA36" s="1">
        <f>Q36/16</f>
        <v>0</v>
      </c>
      <c r="AB36" s="1">
        <f t="shared" si="11"/>
        <v>0</v>
      </c>
      <c r="AC36" s="1">
        <f t="shared" si="12"/>
        <v>0</v>
      </c>
    </row>
    <row r="37" spans="1:29" x14ac:dyDescent="0.2">
      <c r="A37" s="142" t="s">
        <v>57</v>
      </c>
      <c r="B37" s="84" t="s">
        <v>112</v>
      </c>
      <c r="C37" s="118" t="s">
        <v>199</v>
      </c>
      <c r="D37" s="5">
        <f>E37+I37+J37+K37+L37</f>
        <v>48</v>
      </c>
      <c r="E37" s="5">
        <f>M37+N37+O37+P37+Q37+R37+S37+T37</f>
        <v>48</v>
      </c>
      <c r="F37" s="5">
        <v>24</v>
      </c>
      <c r="G37" s="1">
        <v>24</v>
      </c>
      <c r="H37" s="6"/>
      <c r="I37" s="6"/>
      <c r="J37" s="6"/>
      <c r="K37" s="6"/>
      <c r="L37" s="6"/>
      <c r="M37" s="6"/>
      <c r="N37" s="6"/>
      <c r="O37" s="6">
        <v>48</v>
      </c>
      <c r="P37" s="13"/>
      <c r="Q37" s="1"/>
      <c r="R37" s="1"/>
      <c r="S37" s="1"/>
      <c r="T37" s="1"/>
      <c r="U37" s="150">
        <f t="shared" si="7"/>
        <v>48</v>
      </c>
      <c r="V37" s="149"/>
      <c r="W37" s="1"/>
      <c r="X37" s="1"/>
      <c r="Y37" s="1"/>
      <c r="Z37" s="1"/>
      <c r="AA37" s="1"/>
      <c r="AB37" s="1"/>
      <c r="AC37" s="1"/>
    </row>
    <row r="38" spans="1:29" x14ac:dyDescent="0.2">
      <c r="A38" s="83" t="s">
        <v>57</v>
      </c>
      <c r="B38" s="84"/>
      <c r="C38" s="11" t="s">
        <v>199</v>
      </c>
      <c r="D38" s="5"/>
      <c r="E38" s="5"/>
      <c r="F38" s="5"/>
      <c r="G38" s="1"/>
      <c r="H38" s="6"/>
      <c r="I38" s="6"/>
      <c r="J38" s="6"/>
      <c r="K38" s="6"/>
      <c r="L38" s="6"/>
      <c r="M38" s="6"/>
      <c r="N38" s="6"/>
      <c r="O38" s="14"/>
      <c r="P38" s="1"/>
      <c r="Q38" s="1"/>
      <c r="R38" s="1"/>
      <c r="S38" s="1"/>
      <c r="T38" s="1"/>
      <c r="U38" s="150">
        <f t="shared" si="7"/>
        <v>0</v>
      </c>
      <c r="V38" s="149"/>
      <c r="W38" s="1"/>
      <c r="X38" s="1"/>
      <c r="Y38" s="1">
        <f>O38/16</f>
        <v>0</v>
      </c>
      <c r="Z38" s="1">
        <f>P38/21</f>
        <v>0</v>
      </c>
      <c r="AA38" s="1">
        <f>Q38/16</f>
        <v>0</v>
      </c>
      <c r="AB38" s="1">
        <f t="shared" si="11"/>
        <v>0</v>
      </c>
      <c r="AC38" s="1">
        <f t="shared" si="12"/>
        <v>0</v>
      </c>
    </row>
    <row r="39" spans="1:29" ht="22.5" x14ac:dyDescent="0.2">
      <c r="A39" s="83" t="s">
        <v>141</v>
      </c>
      <c r="B39" s="61" t="s">
        <v>142</v>
      </c>
      <c r="C39" s="62" t="s">
        <v>195</v>
      </c>
      <c r="D39" s="5">
        <f>E39+I39+J39+K39+L39</f>
        <v>63</v>
      </c>
      <c r="E39" s="5">
        <f>M39+N39+O39+P39+Q39+R39+S39+T39</f>
        <v>63</v>
      </c>
      <c r="F39" s="5">
        <f>E39-G39-H39</f>
        <v>11</v>
      </c>
      <c r="G39" s="6">
        <v>52</v>
      </c>
      <c r="H39" s="1"/>
      <c r="I39" s="1"/>
      <c r="J39" s="6"/>
      <c r="K39" s="6"/>
      <c r="L39" s="6"/>
      <c r="M39" s="6"/>
      <c r="N39" s="6"/>
      <c r="O39" s="1"/>
      <c r="P39" s="14">
        <v>63</v>
      </c>
      <c r="Q39" s="6"/>
      <c r="R39" s="88"/>
      <c r="S39" s="88"/>
      <c r="T39" s="6"/>
      <c r="U39" s="150">
        <f t="shared" si="7"/>
        <v>63</v>
      </c>
      <c r="V39" s="149"/>
      <c r="W39" s="1"/>
      <c r="X39" s="1"/>
      <c r="Y39" s="1">
        <f>O39/16</f>
        <v>0</v>
      </c>
      <c r="Z39" s="1">
        <f>P39/21</f>
        <v>3</v>
      </c>
      <c r="AA39" s="1">
        <f>Q39/16</f>
        <v>0</v>
      </c>
      <c r="AB39" s="1">
        <f t="shared" si="11"/>
        <v>0</v>
      </c>
      <c r="AC39" s="1">
        <f t="shared" si="12"/>
        <v>0</v>
      </c>
    </row>
    <row r="40" spans="1:29" ht="22.5" x14ac:dyDescent="0.2">
      <c r="A40" s="126" t="s">
        <v>25</v>
      </c>
      <c r="B40" s="126" t="s">
        <v>170</v>
      </c>
      <c r="C40" s="124" t="s">
        <v>207</v>
      </c>
      <c r="D40" s="4">
        <f>D41+D42+D43+D44+D45+D46+D47+D48+D49+D50+D51+D52+D53</f>
        <v>1030</v>
      </c>
      <c r="E40" s="4">
        <f t="shared" ref="E40:T40" si="13">E41+E42+E43+E44+E45+E46+E47+E48+E49+E50+E51+E52+E53</f>
        <v>1000</v>
      </c>
      <c r="F40" s="4">
        <f t="shared" si="13"/>
        <v>577</v>
      </c>
      <c r="G40" s="4">
        <f t="shared" si="13"/>
        <v>425</v>
      </c>
      <c r="H40" s="4">
        <f t="shared" si="13"/>
        <v>0</v>
      </c>
      <c r="I40" s="4">
        <f t="shared" si="13"/>
        <v>0</v>
      </c>
      <c r="J40" s="4">
        <f t="shared" si="13"/>
        <v>0</v>
      </c>
      <c r="K40" s="4">
        <f t="shared" si="13"/>
        <v>30</v>
      </c>
      <c r="L40" s="4">
        <f t="shared" si="13"/>
        <v>0</v>
      </c>
      <c r="M40" s="4">
        <f t="shared" si="13"/>
        <v>0</v>
      </c>
      <c r="N40" s="4">
        <f t="shared" si="13"/>
        <v>0</v>
      </c>
      <c r="O40" s="4">
        <f>SUM(O41+O42+O43+O44+O45+O46+O47+O48+O49+O50+O51+O52+O53)</f>
        <v>288</v>
      </c>
      <c r="P40" s="4">
        <f>SUM(P41+P42+P43+P44+P45+P46+P47+P48+P49+P50+P51+P52+P53)</f>
        <v>441</v>
      </c>
      <c r="Q40" s="4">
        <f t="shared" si="13"/>
        <v>194</v>
      </c>
      <c r="R40" s="4">
        <f t="shared" si="13"/>
        <v>36</v>
      </c>
      <c r="S40" s="4">
        <f t="shared" si="13"/>
        <v>41</v>
      </c>
      <c r="T40" s="4">
        <f t="shared" si="13"/>
        <v>0</v>
      </c>
      <c r="U40" s="150">
        <f t="shared" si="7"/>
        <v>1000</v>
      </c>
      <c r="V40" s="149"/>
      <c r="W40" s="5"/>
      <c r="X40" s="5"/>
      <c r="Y40" s="5"/>
      <c r="Z40" s="5"/>
      <c r="AA40" s="5"/>
      <c r="AB40" s="5"/>
      <c r="AC40" s="5"/>
    </row>
    <row r="41" spans="1:29" x14ac:dyDescent="0.2">
      <c r="A41" s="83" t="s">
        <v>20</v>
      </c>
      <c r="B41" s="61" t="s">
        <v>33</v>
      </c>
      <c r="C41" s="62" t="s">
        <v>195</v>
      </c>
      <c r="D41" s="5">
        <f>E41+I41+J41+K41+L41</f>
        <v>106</v>
      </c>
      <c r="E41" s="5">
        <f t="shared" ref="E41:E53" si="14">M41+N41+O41+P41+Q41+R41+S41+T41</f>
        <v>106</v>
      </c>
      <c r="F41" s="5">
        <f>E41-G41-H41</f>
        <v>40</v>
      </c>
      <c r="G41" s="103">
        <v>66</v>
      </c>
      <c r="H41" s="1"/>
      <c r="I41" s="1"/>
      <c r="J41" s="6"/>
      <c r="K41" s="6"/>
      <c r="L41" s="6"/>
      <c r="M41" s="6"/>
      <c r="N41" s="6"/>
      <c r="O41" s="1">
        <v>64</v>
      </c>
      <c r="P41" s="14">
        <v>42</v>
      </c>
      <c r="Q41" s="1"/>
      <c r="R41" s="1"/>
      <c r="S41" s="1"/>
      <c r="T41" s="6"/>
      <c r="U41" s="150">
        <f t="shared" si="7"/>
        <v>106</v>
      </c>
      <c r="V41" s="149"/>
      <c r="W41" s="1"/>
      <c r="X41" s="1"/>
      <c r="Y41" s="1">
        <f t="shared" ref="Y41:Y53" si="15">O41/16</f>
        <v>4</v>
      </c>
      <c r="Z41" s="1">
        <f t="shared" ref="Z41:Z53" si="16">P41/21</f>
        <v>2</v>
      </c>
      <c r="AA41" s="1">
        <f t="shared" ref="AA41:AA53" si="17">Q41/16</f>
        <v>0</v>
      </c>
      <c r="AB41" s="1">
        <f t="shared" si="11"/>
        <v>0</v>
      </c>
      <c r="AC41" s="1">
        <f t="shared" si="12"/>
        <v>0</v>
      </c>
    </row>
    <row r="42" spans="1:29" x14ac:dyDescent="0.2">
      <c r="A42" s="83" t="s">
        <v>21</v>
      </c>
      <c r="B42" s="84" t="s">
        <v>176</v>
      </c>
      <c r="C42" s="110" t="s">
        <v>201</v>
      </c>
      <c r="D42" s="5">
        <f t="shared" ref="D42:D53" si="18">E42+I42+J42+K42+L42</f>
        <v>160</v>
      </c>
      <c r="E42" s="5">
        <f t="shared" si="14"/>
        <v>148</v>
      </c>
      <c r="F42" s="5">
        <f t="shared" ref="F42:F53" si="19">E42-G42-H42</f>
        <v>88</v>
      </c>
      <c r="G42" s="103">
        <v>60</v>
      </c>
      <c r="H42" s="1"/>
      <c r="I42" s="1"/>
      <c r="J42" s="6"/>
      <c r="K42" s="6">
        <v>12</v>
      </c>
      <c r="L42" s="6"/>
      <c r="M42" s="6"/>
      <c r="N42" s="6"/>
      <c r="O42" s="13">
        <v>96</v>
      </c>
      <c r="P42" s="88">
        <v>52</v>
      </c>
      <c r="Q42" s="1"/>
      <c r="R42" s="1"/>
      <c r="S42" s="1"/>
      <c r="T42" s="6"/>
      <c r="U42" s="150">
        <f t="shared" si="7"/>
        <v>148</v>
      </c>
      <c r="V42" s="149"/>
      <c r="W42" s="1"/>
      <c r="X42" s="1"/>
      <c r="Y42" s="1">
        <f t="shared" si="15"/>
        <v>6</v>
      </c>
      <c r="Z42" s="1">
        <f t="shared" si="16"/>
        <v>2.4761904761904763</v>
      </c>
      <c r="AA42" s="1">
        <f t="shared" si="17"/>
        <v>0</v>
      </c>
      <c r="AB42" s="1">
        <f t="shared" si="11"/>
        <v>0</v>
      </c>
      <c r="AC42" s="1">
        <f t="shared" si="12"/>
        <v>0</v>
      </c>
    </row>
    <row r="43" spans="1:29" ht="22.5" x14ac:dyDescent="0.2">
      <c r="A43" s="83" t="s">
        <v>23</v>
      </c>
      <c r="B43" s="61" t="s">
        <v>136</v>
      </c>
      <c r="C43" s="11" t="s">
        <v>199</v>
      </c>
      <c r="D43" s="5">
        <f t="shared" si="18"/>
        <v>42</v>
      </c>
      <c r="E43" s="5">
        <f t="shared" si="14"/>
        <v>42</v>
      </c>
      <c r="F43" s="5">
        <f t="shared" si="19"/>
        <v>24</v>
      </c>
      <c r="G43" s="103">
        <v>18</v>
      </c>
      <c r="H43" s="1"/>
      <c r="I43" s="1"/>
      <c r="J43" s="6"/>
      <c r="K43" s="6"/>
      <c r="L43" s="6"/>
      <c r="M43" s="6"/>
      <c r="N43" s="6"/>
      <c r="O43" s="1"/>
      <c r="P43" s="14">
        <v>42</v>
      </c>
      <c r="Q43" s="88"/>
      <c r="R43" s="1"/>
      <c r="S43" s="1"/>
      <c r="T43" s="6"/>
      <c r="U43" s="150">
        <f t="shared" si="7"/>
        <v>42</v>
      </c>
      <c r="V43" s="149"/>
      <c r="W43" s="1"/>
      <c r="X43" s="1"/>
      <c r="Y43" s="1">
        <f t="shared" si="15"/>
        <v>0</v>
      </c>
      <c r="Z43" s="1">
        <f t="shared" si="16"/>
        <v>2</v>
      </c>
      <c r="AA43" s="1">
        <f t="shared" si="17"/>
        <v>0</v>
      </c>
      <c r="AB43" s="1">
        <f t="shared" si="11"/>
        <v>0</v>
      </c>
      <c r="AC43" s="1">
        <f t="shared" si="12"/>
        <v>0</v>
      </c>
    </row>
    <row r="44" spans="1:29" x14ac:dyDescent="0.2">
      <c r="A44" s="83" t="s">
        <v>24</v>
      </c>
      <c r="B44" s="61" t="s">
        <v>34</v>
      </c>
      <c r="C44" s="118" t="s">
        <v>194</v>
      </c>
      <c r="D44" s="5">
        <f t="shared" si="18"/>
        <v>112</v>
      </c>
      <c r="E44" s="5">
        <f t="shared" si="14"/>
        <v>106</v>
      </c>
      <c r="F44" s="5">
        <f t="shared" si="19"/>
        <v>66</v>
      </c>
      <c r="G44" s="103">
        <v>40</v>
      </c>
      <c r="H44" s="1"/>
      <c r="I44" s="1"/>
      <c r="J44" s="6"/>
      <c r="K44" s="6">
        <v>6</v>
      </c>
      <c r="L44" s="6"/>
      <c r="M44" s="6"/>
      <c r="N44" s="6"/>
      <c r="O44" s="1">
        <v>64</v>
      </c>
      <c r="P44" s="13">
        <v>42</v>
      </c>
      <c r="Q44" s="1"/>
      <c r="R44" s="1"/>
      <c r="S44" s="1"/>
      <c r="T44" s="6"/>
      <c r="U44" s="150">
        <f t="shared" si="7"/>
        <v>106</v>
      </c>
      <c r="V44" s="149"/>
      <c r="W44" s="1"/>
      <c r="X44" s="1"/>
      <c r="Y44" s="1">
        <f t="shared" si="15"/>
        <v>4</v>
      </c>
      <c r="Z44" s="1">
        <f t="shared" si="16"/>
        <v>2</v>
      </c>
      <c r="AA44" s="1">
        <f t="shared" si="17"/>
        <v>0</v>
      </c>
      <c r="AB44" s="1">
        <f t="shared" si="11"/>
        <v>0</v>
      </c>
      <c r="AC44" s="1">
        <f t="shared" si="12"/>
        <v>0</v>
      </c>
    </row>
    <row r="45" spans="1:29" ht="14.25" customHeight="1" x14ac:dyDescent="0.2">
      <c r="A45" s="83" t="s">
        <v>27</v>
      </c>
      <c r="B45" s="61" t="s">
        <v>135</v>
      </c>
      <c r="C45" s="62" t="s">
        <v>195</v>
      </c>
      <c r="D45" s="5">
        <f t="shared" si="18"/>
        <v>42</v>
      </c>
      <c r="E45" s="5">
        <f t="shared" si="14"/>
        <v>42</v>
      </c>
      <c r="F45" s="5">
        <v>22</v>
      </c>
      <c r="G45" s="103">
        <v>22</v>
      </c>
      <c r="H45" s="1"/>
      <c r="I45" s="1"/>
      <c r="J45" s="6"/>
      <c r="K45" s="6"/>
      <c r="L45" s="6"/>
      <c r="M45" s="6"/>
      <c r="N45" s="6"/>
      <c r="O45" s="1"/>
      <c r="P45" s="14">
        <v>42</v>
      </c>
      <c r="Q45" s="88"/>
      <c r="R45" s="6"/>
      <c r="S45" s="1"/>
      <c r="T45" s="6"/>
      <c r="U45" s="150">
        <f t="shared" si="7"/>
        <v>42</v>
      </c>
      <c r="V45" s="149"/>
      <c r="W45" s="1"/>
      <c r="X45" s="1"/>
      <c r="Y45" s="1">
        <f t="shared" si="15"/>
        <v>0</v>
      </c>
      <c r="Z45" s="1">
        <f t="shared" si="16"/>
        <v>2</v>
      </c>
      <c r="AA45" s="1">
        <f t="shared" si="17"/>
        <v>0</v>
      </c>
      <c r="AB45" s="1">
        <f t="shared" si="11"/>
        <v>0</v>
      </c>
      <c r="AC45" s="1">
        <f t="shared" si="12"/>
        <v>0</v>
      </c>
    </row>
    <row r="46" spans="1:29" ht="22.5" x14ac:dyDescent="0.2">
      <c r="A46" s="99" t="s">
        <v>28</v>
      </c>
      <c r="B46" s="61" t="s">
        <v>143</v>
      </c>
      <c r="C46" s="11" t="s">
        <v>199</v>
      </c>
      <c r="D46" s="5">
        <f t="shared" si="18"/>
        <v>41</v>
      </c>
      <c r="E46" s="5">
        <f t="shared" si="14"/>
        <v>41</v>
      </c>
      <c r="F46" s="5">
        <f t="shared" si="19"/>
        <v>19</v>
      </c>
      <c r="G46" s="103">
        <v>22</v>
      </c>
      <c r="H46" s="1"/>
      <c r="I46" s="1"/>
      <c r="J46" s="6"/>
      <c r="K46" s="6"/>
      <c r="L46" s="6"/>
      <c r="M46" s="6"/>
      <c r="N46" s="6"/>
      <c r="O46" s="1"/>
      <c r="P46" s="1"/>
      <c r="Q46" s="6"/>
      <c r="R46" s="1"/>
      <c r="S46" s="14">
        <v>41</v>
      </c>
      <c r="T46" s="6"/>
      <c r="U46" s="150">
        <f t="shared" si="7"/>
        <v>41</v>
      </c>
      <c r="V46" s="149"/>
      <c r="W46" s="1"/>
      <c r="X46" s="1"/>
      <c r="Y46" s="1">
        <f t="shared" si="15"/>
        <v>0</v>
      </c>
      <c r="Z46" s="1">
        <f t="shared" si="16"/>
        <v>0</v>
      </c>
      <c r="AA46" s="1">
        <f t="shared" si="17"/>
        <v>0</v>
      </c>
      <c r="AB46" s="1">
        <f t="shared" si="11"/>
        <v>0</v>
      </c>
      <c r="AC46" s="1">
        <f t="shared" si="12"/>
        <v>3.1538461538461537</v>
      </c>
    </row>
    <row r="47" spans="1:29" x14ac:dyDescent="0.2">
      <c r="A47" s="83" t="s">
        <v>29</v>
      </c>
      <c r="B47" s="61" t="s">
        <v>133</v>
      </c>
      <c r="C47" s="11" t="s">
        <v>199</v>
      </c>
      <c r="D47" s="5">
        <f t="shared" si="18"/>
        <v>40</v>
      </c>
      <c r="E47" s="5">
        <f t="shared" si="14"/>
        <v>40</v>
      </c>
      <c r="F47" s="5">
        <f t="shared" si="19"/>
        <v>18</v>
      </c>
      <c r="G47" s="103">
        <v>22</v>
      </c>
      <c r="H47" s="1"/>
      <c r="I47" s="1"/>
      <c r="J47" s="6"/>
      <c r="K47" s="6"/>
      <c r="L47" s="6"/>
      <c r="M47" s="6"/>
      <c r="N47" s="6"/>
      <c r="O47" s="1"/>
      <c r="P47" s="1"/>
      <c r="Q47" s="1">
        <v>40</v>
      </c>
      <c r="R47" s="14"/>
      <c r="S47" s="88"/>
      <c r="T47" s="6"/>
      <c r="U47" s="150">
        <f t="shared" si="7"/>
        <v>40</v>
      </c>
      <c r="V47" s="149"/>
      <c r="W47" s="1"/>
      <c r="X47" s="1"/>
      <c r="Y47" s="1">
        <f t="shared" si="15"/>
        <v>0</v>
      </c>
      <c r="Z47" s="1">
        <f t="shared" si="16"/>
        <v>0</v>
      </c>
      <c r="AA47" s="1">
        <f t="shared" si="17"/>
        <v>2.5</v>
      </c>
      <c r="AB47" s="1">
        <f t="shared" si="11"/>
        <v>0</v>
      </c>
      <c r="AC47" s="1">
        <f t="shared" si="12"/>
        <v>0</v>
      </c>
    </row>
    <row r="48" spans="1:29" ht="15.75" customHeight="1" x14ac:dyDescent="0.2">
      <c r="A48" s="99" t="s">
        <v>30</v>
      </c>
      <c r="B48" s="84" t="s">
        <v>187</v>
      </c>
      <c r="C48" s="110" t="s">
        <v>201</v>
      </c>
      <c r="D48" s="5">
        <f t="shared" si="18"/>
        <v>80</v>
      </c>
      <c r="E48" s="5">
        <f t="shared" si="14"/>
        <v>74</v>
      </c>
      <c r="F48" s="5">
        <f t="shared" si="19"/>
        <v>38</v>
      </c>
      <c r="G48" s="103">
        <v>36</v>
      </c>
      <c r="H48" s="1"/>
      <c r="I48" s="1"/>
      <c r="J48" s="6"/>
      <c r="K48" s="6">
        <v>6</v>
      </c>
      <c r="L48" s="6"/>
      <c r="M48" s="6"/>
      <c r="N48" s="6"/>
      <c r="O48" s="1"/>
      <c r="P48" s="1"/>
      <c r="Q48" s="13">
        <v>74</v>
      </c>
      <c r="R48" s="88"/>
      <c r="S48" s="88"/>
      <c r="T48" s="6"/>
      <c r="U48" s="150">
        <f t="shared" si="7"/>
        <v>74</v>
      </c>
      <c r="V48" s="149"/>
      <c r="W48" s="1"/>
      <c r="X48" s="1"/>
      <c r="Y48" s="1">
        <f t="shared" si="15"/>
        <v>0</v>
      </c>
      <c r="Z48" s="1">
        <f t="shared" si="16"/>
        <v>0</v>
      </c>
      <c r="AA48" s="1">
        <f t="shared" si="17"/>
        <v>4.625</v>
      </c>
      <c r="AB48" s="1">
        <f t="shared" si="11"/>
        <v>0</v>
      </c>
      <c r="AC48" s="1">
        <f t="shared" si="12"/>
        <v>0</v>
      </c>
    </row>
    <row r="49" spans="1:29" ht="22.5" customHeight="1" x14ac:dyDescent="0.2">
      <c r="A49" s="83" t="s">
        <v>31</v>
      </c>
      <c r="B49" s="113" t="s">
        <v>177</v>
      </c>
      <c r="C49" s="11" t="s">
        <v>199</v>
      </c>
      <c r="D49" s="5">
        <f t="shared" si="18"/>
        <v>58</v>
      </c>
      <c r="E49" s="5">
        <f t="shared" si="14"/>
        <v>58</v>
      </c>
      <c r="F49" s="5">
        <f t="shared" si="19"/>
        <v>28</v>
      </c>
      <c r="G49" s="103">
        <v>30</v>
      </c>
      <c r="H49" s="1"/>
      <c r="I49" s="1"/>
      <c r="J49" s="6"/>
      <c r="K49" s="6"/>
      <c r="L49" s="6"/>
      <c r="M49" s="6"/>
      <c r="N49" s="6"/>
      <c r="O49" s="1"/>
      <c r="P49" s="14">
        <v>58</v>
      </c>
      <c r="Q49" s="88"/>
      <c r="R49" s="6"/>
      <c r="S49" s="88"/>
      <c r="T49" s="6"/>
      <c r="U49" s="150">
        <f t="shared" si="7"/>
        <v>58</v>
      </c>
      <c r="V49" s="149"/>
      <c r="W49" s="1"/>
      <c r="X49" s="1"/>
      <c r="Y49" s="1">
        <f t="shared" si="15"/>
        <v>0</v>
      </c>
      <c r="Z49" s="1">
        <f t="shared" si="16"/>
        <v>2.7619047619047619</v>
      </c>
      <c r="AA49" s="1">
        <f t="shared" si="17"/>
        <v>0</v>
      </c>
      <c r="AB49" s="1">
        <f t="shared" si="11"/>
        <v>0</v>
      </c>
      <c r="AC49" s="1">
        <f t="shared" si="12"/>
        <v>0</v>
      </c>
    </row>
    <row r="50" spans="1:29" ht="15.75" customHeight="1" x14ac:dyDescent="0.2">
      <c r="A50" s="83" t="s">
        <v>188</v>
      </c>
      <c r="B50" s="61" t="s">
        <v>32</v>
      </c>
      <c r="C50" s="62" t="s">
        <v>195</v>
      </c>
      <c r="D50" s="5">
        <f t="shared" si="18"/>
        <v>68</v>
      </c>
      <c r="E50" s="5">
        <f t="shared" si="14"/>
        <v>68</v>
      </c>
      <c r="F50" s="5">
        <f t="shared" si="19"/>
        <v>34</v>
      </c>
      <c r="G50" s="103">
        <v>34</v>
      </c>
      <c r="H50" s="1"/>
      <c r="I50" s="1"/>
      <c r="J50" s="6"/>
      <c r="K50" s="6"/>
      <c r="L50" s="6"/>
      <c r="M50" s="6"/>
      <c r="N50" s="6"/>
      <c r="O50" s="1"/>
      <c r="P50" s="1"/>
      <c r="Q50" s="6">
        <v>32</v>
      </c>
      <c r="R50" s="14">
        <v>36</v>
      </c>
      <c r="S50" s="1"/>
      <c r="T50" s="6"/>
      <c r="U50" s="150">
        <f t="shared" si="7"/>
        <v>68</v>
      </c>
      <c r="V50" s="149"/>
      <c r="W50" s="1"/>
      <c r="X50" s="1"/>
      <c r="Y50" s="1">
        <f t="shared" si="15"/>
        <v>0</v>
      </c>
      <c r="Z50" s="1">
        <f t="shared" si="16"/>
        <v>0</v>
      </c>
      <c r="AA50" s="1">
        <f t="shared" si="17"/>
        <v>2</v>
      </c>
      <c r="AB50" s="1">
        <f t="shared" si="11"/>
        <v>1.8</v>
      </c>
      <c r="AC50" s="1">
        <f t="shared" si="12"/>
        <v>0</v>
      </c>
    </row>
    <row r="51" spans="1:29" ht="22.5" customHeight="1" x14ac:dyDescent="0.2">
      <c r="A51" s="83" t="s">
        <v>144</v>
      </c>
      <c r="B51" s="61" t="s">
        <v>145</v>
      </c>
      <c r="C51" s="11" t="s">
        <v>199</v>
      </c>
      <c r="D51" s="5">
        <f t="shared" si="18"/>
        <v>98</v>
      </c>
      <c r="E51" s="5">
        <f t="shared" si="14"/>
        <v>95</v>
      </c>
      <c r="F51" s="5">
        <f t="shared" si="19"/>
        <v>60</v>
      </c>
      <c r="G51" s="6">
        <v>35</v>
      </c>
      <c r="H51" s="1"/>
      <c r="I51" s="1"/>
      <c r="J51" s="6"/>
      <c r="K51" s="6">
        <v>3</v>
      </c>
      <c r="L51" s="6"/>
      <c r="M51" s="6"/>
      <c r="N51" s="6"/>
      <c r="O51" s="1">
        <v>32</v>
      </c>
      <c r="P51" s="14">
        <v>63</v>
      </c>
      <c r="Q51" s="88"/>
      <c r="R51" s="1"/>
      <c r="S51" s="1"/>
      <c r="T51" s="6"/>
      <c r="U51" s="150">
        <f t="shared" si="7"/>
        <v>95</v>
      </c>
      <c r="V51" s="149"/>
      <c r="W51" s="1"/>
      <c r="X51" s="1"/>
      <c r="Y51" s="1">
        <f t="shared" si="15"/>
        <v>2</v>
      </c>
      <c r="Z51" s="1">
        <f t="shared" si="16"/>
        <v>3</v>
      </c>
      <c r="AA51" s="1">
        <f t="shared" si="17"/>
        <v>0</v>
      </c>
      <c r="AB51" s="1">
        <f t="shared" si="11"/>
        <v>0</v>
      </c>
      <c r="AC51" s="1">
        <f t="shared" si="12"/>
        <v>0</v>
      </c>
    </row>
    <row r="52" spans="1:29" ht="22.5" customHeight="1" x14ac:dyDescent="0.2">
      <c r="A52" s="83" t="s">
        <v>189</v>
      </c>
      <c r="B52" s="122" t="s">
        <v>146</v>
      </c>
      <c r="C52" s="62" t="s">
        <v>195</v>
      </c>
      <c r="D52" s="5">
        <f t="shared" si="18"/>
        <v>98</v>
      </c>
      <c r="E52" s="5">
        <f t="shared" si="14"/>
        <v>98</v>
      </c>
      <c r="F52" s="5">
        <f t="shared" si="19"/>
        <v>74</v>
      </c>
      <c r="G52" s="6">
        <v>24</v>
      </c>
      <c r="H52" s="1"/>
      <c r="I52" s="1"/>
      <c r="J52" s="6"/>
      <c r="K52" s="6"/>
      <c r="L52" s="6"/>
      <c r="M52" s="6"/>
      <c r="N52" s="6"/>
      <c r="O52" s="1"/>
      <c r="P52" s="1">
        <v>50</v>
      </c>
      <c r="Q52" s="14">
        <v>48</v>
      </c>
      <c r="R52" s="1"/>
      <c r="S52" s="1"/>
      <c r="T52" s="6"/>
      <c r="U52" s="150">
        <f t="shared" si="7"/>
        <v>98</v>
      </c>
      <c r="V52" s="149"/>
      <c r="W52" s="1"/>
      <c r="X52" s="1"/>
      <c r="Y52" s="1">
        <f t="shared" si="15"/>
        <v>0</v>
      </c>
      <c r="Z52" s="1">
        <f t="shared" si="16"/>
        <v>2.3809523809523809</v>
      </c>
      <c r="AA52" s="1">
        <f t="shared" si="17"/>
        <v>3</v>
      </c>
      <c r="AB52" s="1">
        <f t="shared" si="11"/>
        <v>0</v>
      </c>
      <c r="AC52" s="1">
        <f t="shared" si="12"/>
        <v>0</v>
      </c>
    </row>
    <row r="53" spans="1:29" ht="16.5" customHeight="1" x14ac:dyDescent="0.2">
      <c r="A53" s="83" t="s">
        <v>190</v>
      </c>
      <c r="B53" s="61" t="s">
        <v>231</v>
      </c>
      <c r="C53" s="11"/>
      <c r="D53" s="5">
        <f t="shared" si="18"/>
        <v>85</v>
      </c>
      <c r="E53" s="5">
        <f t="shared" si="14"/>
        <v>82</v>
      </c>
      <c r="F53" s="5">
        <f t="shared" si="19"/>
        <v>66</v>
      </c>
      <c r="G53" s="103">
        <v>16</v>
      </c>
      <c r="H53" s="1"/>
      <c r="I53" s="1"/>
      <c r="J53" s="6"/>
      <c r="K53" s="6">
        <v>3</v>
      </c>
      <c r="L53" s="6"/>
      <c r="M53" s="6"/>
      <c r="N53" s="6"/>
      <c r="O53" s="88">
        <v>32</v>
      </c>
      <c r="P53" s="6">
        <v>50</v>
      </c>
      <c r="Q53" s="6"/>
      <c r="R53" s="6"/>
      <c r="S53" s="6"/>
      <c r="T53" s="6"/>
      <c r="U53" s="150">
        <f t="shared" si="7"/>
        <v>82</v>
      </c>
      <c r="V53" s="149"/>
      <c r="W53" s="1"/>
      <c r="X53" s="1"/>
      <c r="Y53" s="1">
        <f t="shared" si="15"/>
        <v>2</v>
      </c>
      <c r="Z53" s="1">
        <f t="shared" si="16"/>
        <v>2.3809523809523809</v>
      </c>
      <c r="AA53" s="1">
        <f t="shared" si="17"/>
        <v>0</v>
      </c>
      <c r="AB53" s="1">
        <f t="shared" si="11"/>
        <v>0</v>
      </c>
      <c r="AC53" s="1">
        <f t="shared" si="12"/>
        <v>0</v>
      </c>
    </row>
    <row r="54" spans="1:29" ht="15" customHeight="1" x14ac:dyDescent="0.2">
      <c r="A54" s="128" t="s">
        <v>26</v>
      </c>
      <c r="B54" s="125" t="s">
        <v>171</v>
      </c>
      <c r="C54" s="118" t="s">
        <v>213</v>
      </c>
      <c r="D54" s="85">
        <f t="shared" ref="D54:T54" si="20">D55+D65+D69+D74</f>
        <v>2445</v>
      </c>
      <c r="E54" s="85">
        <f t="shared" si="20"/>
        <v>1585</v>
      </c>
      <c r="F54" s="85">
        <f t="shared" si="20"/>
        <v>1034</v>
      </c>
      <c r="G54" s="85">
        <f t="shared" si="20"/>
        <v>501</v>
      </c>
      <c r="H54" s="85">
        <f t="shared" si="20"/>
        <v>50</v>
      </c>
      <c r="I54" s="85">
        <f>SUM(I61+I62+I67+I71+I72+I76+I77)</f>
        <v>792</v>
      </c>
      <c r="J54" s="85">
        <f t="shared" si="20"/>
        <v>0</v>
      </c>
      <c r="K54" s="85">
        <f t="shared" si="20"/>
        <v>60</v>
      </c>
      <c r="L54" s="85">
        <f t="shared" si="20"/>
        <v>8</v>
      </c>
      <c r="M54" s="85">
        <f t="shared" si="20"/>
        <v>0</v>
      </c>
      <c r="N54" s="85">
        <f t="shared" si="20"/>
        <v>0</v>
      </c>
      <c r="O54" s="85">
        <f t="shared" si="20"/>
        <v>48</v>
      </c>
      <c r="P54" s="85">
        <f t="shared" si="20"/>
        <v>63</v>
      </c>
      <c r="Q54" s="85">
        <f t="shared" si="20"/>
        <v>318</v>
      </c>
      <c r="R54" s="85">
        <f t="shared" si="20"/>
        <v>344</v>
      </c>
      <c r="S54" s="85">
        <f t="shared" si="20"/>
        <v>511</v>
      </c>
      <c r="T54" s="85">
        <f t="shared" si="20"/>
        <v>238</v>
      </c>
      <c r="U54" s="150">
        <f t="shared" si="7"/>
        <v>1522</v>
      </c>
      <c r="V54" s="149"/>
      <c r="W54" s="5"/>
      <c r="X54" s="5"/>
      <c r="Y54" s="5"/>
      <c r="Z54" s="5"/>
      <c r="AA54" s="5"/>
      <c r="AB54" s="5"/>
      <c r="AC54" s="5"/>
    </row>
    <row r="55" spans="1:29" ht="64.5" customHeight="1" x14ac:dyDescent="0.2">
      <c r="A55" s="69" t="s">
        <v>35</v>
      </c>
      <c r="B55" s="116" t="s">
        <v>148</v>
      </c>
      <c r="C55" s="124" t="s">
        <v>209</v>
      </c>
      <c r="D55" s="4">
        <f>D56+D57+D58+D59+D60+D61+D62+D63</f>
        <v>1845</v>
      </c>
      <c r="E55" s="4">
        <f>E56+E57+E58+E59+E60+E61+E62+E63</f>
        <v>1221</v>
      </c>
      <c r="F55" s="4">
        <f t="shared" ref="F55:S55" si="21">F56+F57+F58+F59+F60+F61+F62+F63</f>
        <v>695</v>
      </c>
      <c r="G55" s="4">
        <f t="shared" si="21"/>
        <v>501</v>
      </c>
      <c r="H55" s="4">
        <f t="shared" si="21"/>
        <v>25</v>
      </c>
      <c r="I55" s="4">
        <f t="shared" si="21"/>
        <v>576</v>
      </c>
      <c r="J55" s="4">
        <f t="shared" si="21"/>
        <v>0</v>
      </c>
      <c r="K55" s="4">
        <f t="shared" si="21"/>
        <v>42</v>
      </c>
      <c r="L55" s="4">
        <f t="shared" si="21"/>
        <v>6</v>
      </c>
      <c r="M55" s="4">
        <f t="shared" si="21"/>
        <v>0</v>
      </c>
      <c r="N55" s="4">
        <f t="shared" si="21"/>
        <v>0</v>
      </c>
      <c r="O55" s="4">
        <f t="shared" si="21"/>
        <v>48</v>
      </c>
      <c r="P55" s="4"/>
      <c r="Q55" s="4">
        <f t="shared" si="21"/>
        <v>228</v>
      </c>
      <c r="R55" s="4">
        <f>SUM(R56+R57+R58+R59+R60)</f>
        <v>316</v>
      </c>
      <c r="S55" s="4">
        <f t="shared" si="21"/>
        <v>391</v>
      </c>
      <c r="T55" s="85">
        <f>T56+T57+T58+T59+T60</f>
        <v>175</v>
      </c>
      <c r="U55" s="150">
        <f>U56+U57+U58+U59+U60</f>
        <v>1221</v>
      </c>
      <c r="V55" s="149"/>
      <c r="W55" s="5"/>
      <c r="X55" s="5"/>
      <c r="Y55" s="5"/>
      <c r="Z55" s="5"/>
      <c r="AA55" s="5"/>
      <c r="AB55" s="5"/>
      <c r="AC55" s="5"/>
    </row>
    <row r="56" spans="1:29" ht="20.25" customHeight="1" x14ac:dyDescent="0.2">
      <c r="A56" s="112" t="s">
        <v>153</v>
      </c>
      <c r="B56" s="113" t="s">
        <v>154</v>
      </c>
      <c r="C56" s="118" t="s">
        <v>203</v>
      </c>
      <c r="D56" s="9">
        <f>E56+I56+J56+K56+L56</f>
        <v>395</v>
      </c>
      <c r="E56" s="9">
        <f>M56+N56+O56+P56+Q56+R56+S56+T56</f>
        <v>387</v>
      </c>
      <c r="F56" s="9">
        <f>E56-G56-H56</f>
        <v>257</v>
      </c>
      <c r="G56" s="88">
        <v>130</v>
      </c>
      <c r="H56" s="88"/>
      <c r="I56" s="88"/>
      <c r="J56" s="88"/>
      <c r="K56" s="88">
        <v>6</v>
      </c>
      <c r="L56" s="88">
        <v>2</v>
      </c>
      <c r="M56" s="88"/>
      <c r="N56" s="88"/>
      <c r="O56" s="88">
        <v>48</v>
      </c>
      <c r="P56" s="88">
        <v>63</v>
      </c>
      <c r="Q56" s="88">
        <v>94</v>
      </c>
      <c r="R56" s="13">
        <v>97</v>
      </c>
      <c r="S56" s="88">
        <v>85</v>
      </c>
      <c r="T56" s="88"/>
      <c r="U56" s="150">
        <f t="shared" si="7"/>
        <v>387</v>
      </c>
      <c r="V56" s="149"/>
      <c r="W56" s="1"/>
      <c r="X56" s="1"/>
      <c r="Y56" s="1">
        <f t="shared" ref="Y56:Y63" si="22">O56/16</f>
        <v>3</v>
      </c>
      <c r="Z56" s="1">
        <f>P56/21</f>
        <v>3</v>
      </c>
      <c r="AA56" s="1">
        <f t="shared" ref="AA56:AA63" si="23">Q56/16</f>
        <v>5.875</v>
      </c>
      <c r="AB56" s="1">
        <f t="shared" si="11"/>
        <v>4.8499999999999996</v>
      </c>
      <c r="AC56" s="1">
        <f t="shared" si="12"/>
        <v>6.5384615384615383</v>
      </c>
    </row>
    <row r="57" spans="1:29" ht="17.25" customHeight="1" x14ac:dyDescent="0.2">
      <c r="A57" s="114" t="s">
        <v>155</v>
      </c>
      <c r="B57" s="113" t="s">
        <v>180</v>
      </c>
      <c r="C57" s="118" t="s">
        <v>194</v>
      </c>
      <c r="D57" s="9">
        <f>E57+I57+J57+K57+L57</f>
        <v>187</v>
      </c>
      <c r="E57" s="9">
        <f>M57+N57+O57+P57+Q57+R57+S57+T57</f>
        <v>179</v>
      </c>
      <c r="F57" s="9">
        <f>E57-G57-H57</f>
        <v>119</v>
      </c>
      <c r="G57" s="88">
        <v>60</v>
      </c>
      <c r="H57" s="88"/>
      <c r="I57" s="88"/>
      <c r="J57" s="88"/>
      <c r="K57" s="88">
        <v>6</v>
      </c>
      <c r="L57" s="88">
        <v>2</v>
      </c>
      <c r="M57" s="88"/>
      <c r="N57" s="88"/>
      <c r="O57" s="88"/>
      <c r="P57" s="88"/>
      <c r="Q57" s="13">
        <v>64</v>
      </c>
      <c r="R57" s="88">
        <v>115</v>
      </c>
      <c r="S57" s="88"/>
      <c r="T57" s="88"/>
      <c r="U57" s="150">
        <f t="shared" si="7"/>
        <v>179</v>
      </c>
      <c r="V57" s="149"/>
      <c r="W57" s="1"/>
      <c r="X57" s="1"/>
      <c r="Y57" s="1">
        <f t="shared" si="22"/>
        <v>0</v>
      </c>
      <c r="Z57" s="1">
        <f>P57/21</f>
        <v>0</v>
      </c>
      <c r="AA57" s="1">
        <f t="shared" si="23"/>
        <v>4</v>
      </c>
      <c r="AB57" s="1">
        <f t="shared" si="11"/>
        <v>5.75</v>
      </c>
      <c r="AC57" s="1">
        <f t="shared" si="12"/>
        <v>0</v>
      </c>
    </row>
    <row r="58" spans="1:29" ht="36" customHeight="1" x14ac:dyDescent="0.2">
      <c r="A58" s="114" t="s">
        <v>157</v>
      </c>
      <c r="B58" s="129" t="s">
        <v>156</v>
      </c>
      <c r="C58" s="62" t="s">
        <v>195</v>
      </c>
      <c r="D58" s="9">
        <f>E58+I58+J58+K58+L58</f>
        <v>149</v>
      </c>
      <c r="E58" s="9">
        <f>M58+N58+O58+P58+Q58+R58+S58+T58</f>
        <v>143</v>
      </c>
      <c r="F58" s="9">
        <f>E58-G58-H58</f>
        <v>61</v>
      </c>
      <c r="G58" s="88">
        <v>82</v>
      </c>
      <c r="H58" s="88"/>
      <c r="I58" s="88"/>
      <c r="J58" s="88"/>
      <c r="K58" s="88">
        <v>6</v>
      </c>
      <c r="L58" s="88"/>
      <c r="M58" s="88"/>
      <c r="N58" s="88"/>
      <c r="O58" s="88"/>
      <c r="P58" s="88"/>
      <c r="Q58" s="88"/>
      <c r="R58" s="14">
        <v>50</v>
      </c>
      <c r="S58" s="88">
        <v>51</v>
      </c>
      <c r="T58" s="88">
        <v>42</v>
      </c>
      <c r="U58" s="150">
        <f t="shared" si="7"/>
        <v>143</v>
      </c>
      <c r="V58" s="149"/>
      <c r="W58" s="1"/>
      <c r="X58" s="1"/>
      <c r="Y58" s="1">
        <f t="shared" si="22"/>
        <v>0</v>
      </c>
      <c r="Z58" s="1">
        <f>P58/21</f>
        <v>0</v>
      </c>
      <c r="AA58" s="1">
        <f t="shared" si="23"/>
        <v>0</v>
      </c>
      <c r="AB58" s="1">
        <f t="shared" si="11"/>
        <v>2.5</v>
      </c>
      <c r="AC58" s="1">
        <f t="shared" si="12"/>
        <v>3.9230769230769229</v>
      </c>
    </row>
    <row r="59" spans="1:29" ht="24.75" customHeight="1" x14ac:dyDescent="0.2">
      <c r="A59" s="114" t="s">
        <v>159</v>
      </c>
      <c r="B59" s="129" t="s">
        <v>158</v>
      </c>
      <c r="C59" s="118" t="s">
        <v>203</v>
      </c>
      <c r="D59" s="9">
        <f>E59+I59+J59+K59+L59</f>
        <v>259</v>
      </c>
      <c r="E59" s="9">
        <f>SUM(Q59:T59)</f>
        <v>241</v>
      </c>
      <c r="F59" s="9">
        <f>E59-G59-H59</f>
        <v>74</v>
      </c>
      <c r="G59" s="88">
        <v>142</v>
      </c>
      <c r="H59" s="88">
        <v>25</v>
      </c>
      <c r="I59" s="88"/>
      <c r="J59" s="88"/>
      <c r="K59" s="88">
        <v>18</v>
      </c>
      <c r="L59" s="88"/>
      <c r="M59" s="88"/>
      <c r="N59" s="88"/>
      <c r="O59" s="88"/>
      <c r="P59" s="88"/>
      <c r="Q59" s="88">
        <v>70</v>
      </c>
      <c r="R59" s="88">
        <v>54</v>
      </c>
      <c r="S59" s="13">
        <v>68</v>
      </c>
      <c r="T59" s="88">
        <v>49</v>
      </c>
      <c r="U59" s="150">
        <f t="shared" si="7"/>
        <v>241</v>
      </c>
      <c r="V59" s="149"/>
      <c r="W59" s="1"/>
      <c r="X59" s="1"/>
      <c r="Y59" s="1">
        <f t="shared" si="22"/>
        <v>0</v>
      </c>
      <c r="Z59" s="1">
        <f>P59/21</f>
        <v>0</v>
      </c>
      <c r="AA59" s="1">
        <f t="shared" si="23"/>
        <v>4.375</v>
      </c>
      <c r="AB59" s="1">
        <f t="shared" si="11"/>
        <v>2.7</v>
      </c>
      <c r="AC59" s="1">
        <f t="shared" si="12"/>
        <v>5.2307692307692308</v>
      </c>
    </row>
    <row r="60" spans="1:29" ht="33.75" customHeight="1" x14ac:dyDescent="0.2">
      <c r="A60" s="114" t="s">
        <v>178</v>
      </c>
      <c r="B60" s="129" t="s">
        <v>160</v>
      </c>
      <c r="C60" s="62" t="s">
        <v>195</v>
      </c>
      <c r="D60" s="9">
        <f>E60+I60+J60+K60+L60</f>
        <v>279</v>
      </c>
      <c r="E60" s="9">
        <f>M60+N60+O60+P60+Q60+R60+S60+T60</f>
        <v>271</v>
      </c>
      <c r="F60" s="9">
        <f>E60-G60-H60</f>
        <v>184</v>
      </c>
      <c r="G60" s="88">
        <v>87</v>
      </c>
      <c r="H60" s="88"/>
      <c r="I60" s="88"/>
      <c r="J60" s="88"/>
      <c r="K60" s="88">
        <v>6</v>
      </c>
      <c r="L60" s="88">
        <v>2</v>
      </c>
      <c r="M60" s="88"/>
      <c r="N60" s="88"/>
      <c r="O60" s="88"/>
      <c r="P60" s="88"/>
      <c r="Q60" s="88"/>
      <c r="R60" s="88"/>
      <c r="S60" s="14">
        <v>187</v>
      </c>
      <c r="T60" s="88">
        <v>84</v>
      </c>
      <c r="U60" s="150">
        <f t="shared" si="7"/>
        <v>271</v>
      </c>
      <c r="V60" s="149"/>
      <c r="W60" s="1"/>
      <c r="X60" s="1"/>
      <c r="Y60" s="1">
        <f t="shared" si="22"/>
        <v>0</v>
      </c>
      <c r="Z60" s="1">
        <f>P60/21</f>
        <v>0</v>
      </c>
      <c r="AA60" s="1">
        <f t="shared" si="23"/>
        <v>0</v>
      </c>
      <c r="AB60" s="1">
        <f t="shared" si="11"/>
        <v>0</v>
      </c>
      <c r="AC60" s="1">
        <f t="shared" si="12"/>
        <v>14.384615384615385</v>
      </c>
    </row>
    <row r="61" spans="1:29" ht="15.75" customHeight="1" x14ac:dyDescent="0.2">
      <c r="A61" s="94" t="s">
        <v>165</v>
      </c>
      <c r="B61" s="163" t="s">
        <v>166</v>
      </c>
      <c r="C61" s="90" t="s">
        <v>199</v>
      </c>
      <c r="D61" s="9">
        <f>E61+I61+J61+K61</f>
        <v>252</v>
      </c>
      <c r="E61" s="88"/>
      <c r="F61" s="6"/>
      <c r="G61" s="6"/>
      <c r="H61" s="6"/>
      <c r="I61" s="9">
        <f>M61+N61+O61+P61+Q61+R61+S61+T61</f>
        <v>252</v>
      </c>
      <c r="J61" s="6"/>
      <c r="K61" s="6"/>
      <c r="L61" s="6"/>
      <c r="M61" s="6"/>
      <c r="N61" s="6"/>
      <c r="O61" s="6"/>
      <c r="P61" s="14">
        <v>180</v>
      </c>
      <c r="Q61" s="6"/>
      <c r="R61" s="6"/>
      <c r="S61" s="6"/>
      <c r="T61" s="6">
        <v>72</v>
      </c>
      <c r="U61" s="150">
        <f t="shared" si="7"/>
        <v>252</v>
      </c>
      <c r="V61" s="149"/>
      <c r="W61" s="1"/>
      <c r="X61" s="1"/>
      <c r="Y61" s="1">
        <f t="shared" si="22"/>
        <v>0</v>
      </c>
      <c r="Z61" s="1"/>
      <c r="AA61" s="1">
        <f t="shared" si="23"/>
        <v>0</v>
      </c>
      <c r="AB61" s="1">
        <f t="shared" si="11"/>
        <v>0</v>
      </c>
      <c r="AC61" s="1">
        <f t="shared" si="12"/>
        <v>0</v>
      </c>
    </row>
    <row r="62" spans="1:29" x14ac:dyDescent="0.2">
      <c r="A62" s="92" t="s">
        <v>167</v>
      </c>
      <c r="B62" s="164" t="s">
        <v>147</v>
      </c>
      <c r="C62" s="11" t="s">
        <v>199</v>
      </c>
      <c r="D62" s="9">
        <f>E62+I62+J62+K62</f>
        <v>324</v>
      </c>
      <c r="E62" s="88"/>
      <c r="F62" s="1"/>
      <c r="G62" s="1"/>
      <c r="H62" s="1"/>
      <c r="I62" s="9">
        <f>M62+N62+O62+P62+Q62+R62+S62+T62</f>
        <v>324</v>
      </c>
      <c r="J62" s="1"/>
      <c r="K62" s="1"/>
      <c r="L62" s="1"/>
      <c r="M62" s="1"/>
      <c r="N62" s="1"/>
      <c r="O62" s="1"/>
      <c r="P62" s="1"/>
      <c r="Q62" s="1"/>
      <c r="R62" s="1">
        <v>252</v>
      </c>
      <c r="S62" s="1"/>
      <c r="T62" s="87">
        <v>72</v>
      </c>
      <c r="U62" s="150">
        <f t="shared" si="7"/>
        <v>324</v>
      </c>
      <c r="V62" s="149"/>
      <c r="W62" s="1"/>
      <c r="X62" s="1"/>
      <c r="Y62" s="1">
        <f t="shared" si="22"/>
        <v>0</v>
      </c>
      <c r="Z62" s="1">
        <f>P62/21</f>
        <v>0</v>
      </c>
      <c r="AA62" s="1">
        <f t="shared" si="23"/>
        <v>0</v>
      </c>
      <c r="AB62" s="1">
        <f t="shared" si="11"/>
        <v>12.6</v>
      </c>
      <c r="AC62" s="1">
        <f t="shared" si="12"/>
        <v>0</v>
      </c>
    </row>
    <row r="63" spans="1:29" x14ac:dyDescent="0.2">
      <c r="A63" s="70" t="s">
        <v>182</v>
      </c>
      <c r="B63" s="70" t="s">
        <v>181</v>
      </c>
      <c r="C63" s="110" t="s">
        <v>212</v>
      </c>
      <c r="D63" s="9">
        <f>E63+I63+J63+K63</f>
        <v>0</v>
      </c>
      <c r="E63" s="1"/>
      <c r="F63" s="1"/>
      <c r="G63" s="1"/>
      <c r="H63" s="1"/>
      <c r="I63" s="88"/>
      <c r="J63" s="1"/>
      <c r="K63" s="1"/>
      <c r="L63" s="1"/>
      <c r="M63" s="1"/>
      <c r="N63" s="1"/>
      <c r="O63" s="1"/>
      <c r="P63" s="1"/>
      <c r="Q63" s="1"/>
      <c r="R63" s="1"/>
      <c r="S63" s="1"/>
      <c r="T63" s="107"/>
      <c r="U63" s="150">
        <f t="shared" si="7"/>
        <v>0</v>
      </c>
      <c r="V63" s="149"/>
      <c r="W63" s="1"/>
      <c r="X63" s="1"/>
      <c r="Y63" s="1">
        <f t="shared" si="22"/>
        <v>0</v>
      </c>
      <c r="Z63" s="1">
        <f>P63/21</f>
        <v>0</v>
      </c>
      <c r="AA63" s="1">
        <f t="shared" si="23"/>
        <v>0</v>
      </c>
      <c r="AB63" s="1">
        <f t="shared" si="11"/>
        <v>0</v>
      </c>
      <c r="AC63" s="1">
        <f t="shared" si="12"/>
        <v>0</v>
      </c>
    </row>
    <row r="64" spans="1:29" x14ac:dyDescent="0.2">
      <c r="A64" s="70"/>
      <c r="B64" s="70"/>
      <c r="C64" s="110"/>
      <c r="D64" s="9">
        <f>SUM(D56:D63)</f>
        <v>1845</v>
      </c>
      <c r="E64" s="1">
        <f>SUM(E56:E63)</f>
        <v>1221</v>
      </c>
      <c r="F64" s="1">
        <f>SUM(F56:F63)</f>
        <v>695</v>
      </c>
      <c r="G64" s="1">
        <f>SUM(G56:G63)</f>
        <v>501</v>
      </c>
      <c r="H64" s="1"/>
      <c r="I64" s="88"/>
      <c r="J64" s="1"/>
      <c r="K64" s="1"/>
      <c r="L64" s="1"/>
      <c r="M64" s="1"/>
      <c r="N64" s="1"/>
      <c r="O64" s="1"/>
      <c r="P64" s="1"/>
      <c r="Q64" s="1">
        <f>SUM(Q56:Q63)</f>
        <v>228</v>
      </c>
      <c r="R64" s="1">
        <f>SUM(R56:R63)</f>
        <v>568</v>
      </c>
      <c r="S64" s="1">
        <f>SUM(S56:S63)</f>
        <v>391</v>
      </c>
      <c r="T64" s="107">
        <f>SUM(T56:T63)</f>
        <v>319</v>
      </c>
      <c r="U64" s="150"/>
      <c r="V64" s="149"/>
      <c r="W64" s="1"/>
      <c r="X64" s="1"/>
      <c r="Y64" s="1"/>
      <c r="Z64" s="1"/>
      <c r="AA64" s="1"/>
      <c r="AB64" s="1"/>
      <c r="AC64" s="1"/>
    </row>
    <row r="65" spans="1:29" ht="33.75" x14ac:dyDescent="0.2">
      <c r="A65" s="69" t="s">
        <v>36</v>
      </c>
      <c r="B65" s="116" t="s">
        <v>149</v>
      </c>
      <c r="C65" s="124" t="s">
        <v>210</v>
      </c>
      <c r="D65" s="4">
        <f>D66+D67</f>
        <v>253</v>
      </c>
      <c r="E65" s="4">
        <f>E66+E67+E68</f>
        <v>173</v>
      </c>
      <c r="F65" s="4">
        <f t="shared" ref="F65:Q65" si="24">F66+F67+F68</f>
        <v>173</v>
      </c>
      <c r="G65" s="4">
        <f t="shared" si="24"/>
        <v>0</v>
      </c>
      <c r="H65" s="4">
        <f t="shared" si="24"/>
        <v>0</v>
      </c>
      <c r="I65" s="4">
        <f t="shared" si="24"/>
        <v>72</v>
      </c>
      <c r="J65" s="4">
        <f t="shared" si="24"/>
        <v>0</v>
      </c>
      <c r="K65" s="4">
        <f t="shared" si="24"/>
        <v>6</v>
      </c>
      <c r="L65" s="4">
        <f t="shared" si="24"/>
        <v>2</v>
      </c>
      <c r="M65" s="4">
        <f t="shared" si="24"/>
        <v>0</v>
      </c>
      <c r="N65" s="4">
        <f t="shared" si="24"/>
        <v>0</v>
      </c>
      <c r="O65" s="4">
        <f t="shared" si="24"/>
        <v>0</v>
      </c>
      <c r="P65" s="4">
        <f t="shared" si="24"/>
        <v>63</v>
      </c>
      <c r="Q65" s="4">
        <f t="shared" si="24"/>
        <v>30</v>
      </c>
      <c r="R65" s="85">
        <f>SUM(R66)</f>
        <v>28</v>
      </c>
      <c r="S65" s="4">
        <f>S66+S67</f>
        <v>52</v>
      </c>
      <c r="T65" s="4">
        <f>T66+T67</f>
        <v>0</v>
      </c>
      <c r="U65" s="150">
        <f t="shared" si="7"/>
        <v>173</v>
      </c>
      <c r="V65" s="149"/>
      <c r="W65" s="5"/>
      <c r="X65" s="5"/>
      <c r="Y65" s="5"/>
      <c r="Z65" s="5"/>
      <c r="AA65" s="5"/>
      <c r="AB65" s="5"/>
      <c r="AC65" s="5"/>
    </row>
    <row r="66" spans="1:29" ht="33" customHeight="1" x14ac:dyDescent="0.2">
      <c r="A66" s="115" t="s">
        <v>161</v>
      </c>
      <c r="B66" s="113" t="s">
        <v>162</v>
      </c>
      <c r="C66" s="118" t="s">
        <v>194</v>
      </c>
      <c r="D66" s="9">
        <f>E66+I66+J66+K66+L66</f>
        <v>181</v>
      </c>
      <c r="E66" s="9">
        <f>M66+N66+O66+P66+Q66+R66+S66+T66</f>
        <v>173</v>
      </c>
      <c r="F66" s="9">
        <f>E66-G66-H66</f>
        <v>173</v>
      </c>
      <c r="G66" s="88"/>
      <c r="H66" s="88"/>
      <c r="I66" s="88"/>
      <c r="J66" s="88"/>
      <c r="K66" s="88">
        <v>6</v>
      </c>
      <c r="L66" s="88">
        <v>2</v>
      </c>
      <c r="M66" s="88"/>
      <c r="N66" s="88"/>
      <c r="O66" s="88"/>
      <c r="P66" s="88">
        <v>63</v>
      </c>
      <c r="Q66" s="88">
        <v>30</v>
      </c>
      <c r="R66" s="13">
        <v>28</v>
      </c>
      <c r="S66" s="88">
        <v>52</v>
      </c>
      <c r="T66" s="88"/>
      <c r="U66" s="150">
        <f t="shared" si="7"/>
        <v>173</v>
      </c>
      <c r="V66" s="149"/>
      <c r="W66" s="1"/>
      <c r="X66" s="1"/>
      <c r="Y66" s="1">
        <f>O66/16</f>
        <v>0</v>
      </c>
      <c r="Z66" s="1">
        <f>P66/21</f>
        <v>3</v>
      </c>
      <c r="AA66" s="1">
        <f>Q66/16</f>
        <v>1.875</v>
      </c>
      <c r="AB66" s="1">
        <f t="shared" si="11"/>
        <v>1.4</v>
      </c>
      <c r="AC66" s="1">
        <f t="shared" si="12"/>
        <v>4</v>
      </c>
    </row>
    <row r="67" spans="1:29" x14ac:dyDescent="0.2">
      <c r="A67" s="92" t="s">
        <v>169</v>
      </c>
      <c r="B67" s="100" t="s">
        <v>147</v>
      </c>
      <c r="C67" s="11" t="s">
        <v>199</v>
      </c>
      <c r="D67" s="9">
        <f>E67+I67+J67+K67</f>
        <v>72</v>
      </c>
      <c r="E67" s="88"/>
      <c r="F67" s="1"/>
      <c r="G67" s="1"/>
      <c r="H67" s="1"/>
      <c r="I67" s="9">
        <v>72</v>
      </c>
      <c r="J67" s="1"/>
      <c r="K67" s="1"/>
      <c r="L67" s="1"/>
      <c r="M67" s="1"/>
      <c r="N67" s="1"/>
      <c r="O67" s="1"/>
      <c r="P67" s="1"/>
      <c r="Q67" s="1"/>
      <c r="R67" s="14">
        <v>72</v>
      </c>
      <c r="S67" s="1"/>
      <c r="T67" s="88"/>
      <c r="U67" s="150">
        <f t="shared" si="7"/>
        <v>72</v>
      </c>
      <c r="V67" s="149"/>
      <c r="W67" s="1"/>
      <c r="X67" s="1"/>
      <c r="Y67" s="1"/>
      <c r="Z67" s="1">
        <f>P67/21</f>
        <v>0</v>
      </c>
      <c r="AA67" s="1">
        <f>Q67/16</f>
        <v>0</v>
      </c>
      <c r="AB67" s="1"/>
      <c r="AC67" s="1">
        <f t="shared" si="12"/>
        <v>0</v>
      </c>
    </row>
    <row r="68" spans="1:29" x14ac:dyDescent="0.2">
      <c r="A68" s="70" t="s">
        <v>183</v>
      </c>
      <c r="B68" s="70" t="s">
        <v>181</v>
      </c>
      <c r="C68" s="110" t="s">
        <v>212</v>
      </c>
      <c r="D68" s="1"/>
      <c r="E68" s="1"/>
      <c r="F68" s="1"/>
      <c r="G68" s="1"/>
      <c r="H68" s="1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88"/>
      <c r="U68" s="150">
        <f t="shared" si="7"/>
        <v>0</v>
      </c>
      <c r="V68" s="149"/>
      <c r="W68" s="1"/>
      <c r="X68" s="1"/>
      <c r="Y68" s="1"/>
      <c r="Z68" s="1">
        <f>P68/21</f>
        <v>0</v>
      </c>
      <c r="AA68" s="1">
        <f>Q68/16</f>
        <v>0</v>
      </c>
      <c r="AB68" s="1">
        <f t="shared" si="11"/>
        <v>0</v>
      </c>
      <c r="AC68" s="1">
        <f t="shared" si="12"/>
        <v>0</v>
      </c>
    </row>
    <row r="69" spans="1:29" ht="33.75" x14ac:dyDescent="0.2">
      <c r="A69" s="69" t="s">
        <v>37</v>
      </c>
      <c r="B69" s="116" t="s">
        <v>150</v>
      </c>
      <c r="C69" s="124" t="s">
        <v>210</v>
      </c>
      <c r="D69" s="4">
        <f>SUM(D70:D72)</f>
        <v>173</v>
      </c>
      <c r="E69" s="4">
        <f t="shared" ref="E69:S69" si="25">E70+E72+E73</f>
        <v>131</v>
      </c>
      <c r="F69" s="4">
        <f t="shared" si="25"/>
        <v>106</v>
      </c>
      <c r="G69" s="4">
        <f t="shared" si="25"/>
        <v>0</v>
      </c>
      <c r="H69" s="4">
        <f t="shared" si="25"/>
        <v>25</v>
      </c>
      <c r="I69" s="4">
        <f>SUM(I71+I72)</f>
        <v>36</v>
      </c>
      <c r="J69" s="4">
        <f t="shared" si="25"/>
        <v>0</v>
      </c>
      <c r="K69" s="4">
        <f t="shared" si="25"/>
        <v>6</v>
      </c>
      <c r="L69" s="4">
        <f t="shared" si="25"/>
        <v>0</v>
      </c>
      <c r="M69" s="4">
        <f t="shared" si="25"/>
        <v>0</v>
      </c>
      <c r="N69" s="4">
        <f t="shared" si="25"/>
        <v>0</v>
      </c>
      <c r="O69" s="4">
        <f t="shared" si="25"/>
        <v>0</v>
      </c>
      <c r="P69" s="4">
        <f t="shared" si="25"/>
        <v>0</v>
      </c>
      <c r="Q69" s="4">
        <f t="shared" si="25"/>
        <v>0</v>
      </c>
      <c r="R69" s="4">
        <f t="shared" si="25"/>
        <v>0</v>
      </c>
      <c r="S69" s="4">
        <f t="shared" si="25"/>
        <v>68</v>
      </c>
      <c r="T69" s="85">
        <f>T70+T72</f>
        <v>63</v>
      </c>
      <c r="U69" s="150">
        <f>R25471</f>
        <v>0</v>
      </c>
      <c r="V69" s="149"/>
      <c r="W69" s="5"/>
      <c r="X69" s="5"/>
      <c r="Y69" s="5"/>
      <c r="Z69" s="5"/>
      <c r="AA69" s="5"/>
      <c r="AB69" s="5"/>
      <c r="AC69" s="5"/>
    </row>
    <row r="70" spans="1:29" ht="33.75" customHeight="1" x14ac:dyDescent="0.2">
      <c r="A70" s="113" t="s">
        <v>163</v>
      </c>
      <c r="B70" s="113" t="s">
        <v>164</v>
      </c>
      <c r="C70" s="118" t="s">
        <v>194</v>
      </c>
      <c r="D70" s="9">
        <f>E70+I70+J70+K70+L70</f>
        <v>137</v>
      </c>
      <c r="E70" s="9">
        <f>M70+N70+O70+P70+Q70+R70+S70+T70</f>
        <v>131</v>
      </c>
      <c r="F70" s="9">
        <f>E70-G70-H70</f>
        <v>106</v>
      </c>
      <c r="G70" s="88"/>
      <c r="H70" s="88">
        <v>25</v>
      </c>
      <c r="I70" s="88"/>
      <c r="J70" s="88"/>
      <c r="K70" s="88">
        <v>6</v>
      </c>
      <c r="L70" s="88"/>
      <c r="M70" s="88"/>
      <c r="N70" s="88"/>
      <c r="O70" s="88"/>
      <c r="P70" s="88"/>
      <c r="Q70" s="88"/>
      <c r="R70" s="88"/>
      <c r="S70" s="13">
        <v>68</v>
      </c>
      <c r="T70" s="88">
        <v>63</v>
      </c>
      <c r="U70" s="150">
        <f t="shared" si="7"/>
        <v>131</v>
      </c>
      <c r="V70" s="149"/>
      <c r="W70" s="1"/>
      <c r="X70" s="1"/>
      <c r="Y70" s="1">
        <f>O70/16</f>
        <v>0</v>
      </c>
      <c r="Z70" s="1">
        <f>P70/21</f>
        <v>0</v>
      </c>
      <c r="AA70" s="1">
        <f>Q70/16</f>
        <v>0</v>
      </c>
      <c r="AB70" s="1">
        <f t="shared" si="11"/>
        <v>0</v>
      </c>
      <c r="AC70" s="1">
        <f t="shared" si="12"/>
        <v>5.2307692307692308</v>
      </c>
    </row>
    <row r="71" spans="1:29" ht="15" customHeight="1" x14ac:dyDescent="0.2">
      <c r="A71" s="94" t="s">
        <v>165</v>
      </c>
      <c r="B71" s="94" t="s">
        <v>166</v>
      </c>
      <c r="C71" s="143"/>
      <c r="D71" s="9">
        <v>36</v>
      </c>
      <c r="E71" s="9"/>
      <c r="F71" s="102"/>
      <c r="G71" s="121"/>
      <c r="H71" s="121"/>
      <c r="I71" s="88">
        <v>36</v>
      </c>
      <c r="J71" s="88"/>
      <c r="K71" s="88"/>
      <c r="L71" s="121"/>
      <c r="M71" s="121"/>
      <c r="N71" s="121"/>
      <c r="O71" s="121"/>
      <c r="P71" s="121"/>
      <c r="Q71" s="121"/>
      <c r="R71" s="121"/>
      <c r="S71" s="144"/>
      <c r="T71" s="88">
        <v>36</v>
      </c>
      <c r="U71" s="150">
        <v>36</v>
      </c>
      <c r="V71" s="149"/>
      <c r="W71" s="1"/>
      <c r="X71" s="1"/>
      <c r="Y71" s="1"/>
      <c r="Z71" s="1">
        <f>P72/21</f>
        <v>0</v>
      </c>
      <c r="AA71" s="1">
        <f>Q72/16</f>
        <v>0</v>
      </c>
      <c r="AB71" s="1">
        <f>R72/20</f>
        <v>0</v>
      </c>
      <c r="AC71" s="1">
        <f>S72/13</f>
        <v>0</v>
      </c>
    </row>
    <row r="72" spans="1:29" ht="17.25" customHeight="1" x14ac:dyDescent="0.2">
      <c r="A72" s="92" t="s">
        <v>168</v>
      </c>
      <c r="B72" s="100" t="s">
        <v>147</v>
      </c>
      <c r="C72" s="91" t="s">
        <v>199</v>
      </c>
      <c r="D72" s="9">
        <f>E72+I72+J72+K72</f>
        <v>0</v>
      </c>
      <c r="E72" s="88"/>
      <c r="F72" s="74"/>
      <c r="G72" s="74"/>
      <c r="H72" s="74"/>
      <c r="I72" s="9">
        <f>M72+N72+O72+P72+Q72+R72+S72+T72</f>
        <v>0</v>
      </c>
      <c r="J72" s="1"/>
      <c r="K72" s="1"/>
      <c r="L72" s="74"/>
      <c r="M72" s="74"/>
      <c r="N72" s="74"/>
      <c r="O72" s="74"/>
      <c r="P72" s="74"/>
      <c r="Q72" s="74"/>
      <c r="R72" s="74"/>
      <c r="S72" s="74"/>
      <c r="T72" s="88"/>
      <c r="U72" s="150">
        <f t="shared" si="7"/>
        <v>0</v>
      </c>
      <c r="V72" s="149"/>
      <c r="W72" s="1"/>
      <c r="X72" s="1"/>
      <c r="Y72" s="1"/>
      <c r="Z72" s="1">
        <f>P73/21</f>
        <v>0</v>
      </c>
      <c r="AA72" s="1">
        <f>Q73/16</f>
        <v>0</v>
      </c>
      <c r="AB72" s="1">
        <f>R73/20</f>
        <v>0</v>
      </c>
      <c r="AC72" s="1">
        <f>S73/13</f>
        <v>0</v>
      </c>
    </row>
    <row r="73" spans="1:29" ht="16.5" customHeight="1" x14ac:dyDescent="0.2">
      <c r="A73" s="70" t="s">
        <v>184</v>
      </c>
      <c r="B73" s="70" t="s">
        <v>181</v>
      </c>
      <c r="C73" s="91" t="s">
        <v>212</v>
      </c>
      <c r="D73" s="74"/>
      <c r="E73" s="74"/>
      <c r="F73" s="74"/>
      <c r="G73" s="74"/>
      <c r="H73" s="74"/>
      <c r="I73" s="102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121"/>
      <c r="U73" s="150">
        <f t="shared" si="7"/>
        <v>0</v>
      </c>
      <c r="V73" s="149"/>
      <c r="W73" s="5"/>
      <c r="X73" s="5"/>
      <c r="Y73" s="5"/>
      <c r="Z73" s="5"/>
      <c r="AA73" s="5"/>
      <c r="AB73" s="5"/>
      <c r="AC73" s="5"/>
    </row>
    <row r="74" spans="1:29" ht="36" customHeight="1" x14ac:dyDescent="0.2">
      <c r="A74" s="72" t="s">
        <v>38</v>
      </c>
      <c r="B74" s="117" t="s">
        <v>197</v>
      </c>
      <c r="C74" s="124" t="s">
        <v>208</v>
      </c>
      <c r="D74" s="71">
        <f>D75+D76+D77</f>
        <v>174</v>
      </c>
      <c r="E74" s="71">
        <f t="shared" ref="E74:R74" si="26">E75+E76+E77</f>
        <v>60</v>
      </c>
      <c r="F74" s="71">
        <f t="shared" si="26"/>
        <v>60</v>
      </c>
      <c r="G74" s="71">
        <f t="shared" si="26"/>
        <v>0</v>
      </c>
      <c r="H74" s="71">
        <f t="shared" si="26"/>
        <v>0</v>
      </c>
      <c r="I74" s="71">
        <f t="shared" si="26"/>
        <v>108</v>
      </c>
      <c r="J74" s="71">
        <f t="shared" si="26"/>
        <v>0</v>
      </c>
      <c r="K74" s="71">
        <f t="shared" si="26"/>
        <v>6</v>
      </c>
      <c r="L74" s="71">
        <f t="shared" si="26"/>
        <v>0</v>
      </c>
      <c r="M74" s="71">
        <f t="shared" si="26"/>
        <v>0</v>
      </c>
      <c r="N74" s="71">
        <f t="shared" si="26"/>
        <v>0</v>
      </c>
      <c r="O74" s="71">
        <f t="shared" si="26"/>
        <v>0</v>
      </c>
      <c r="P74" s="71">
        <f t="shared" si="26"/>
        <v>0</v>
      </c>
      <c r="Q74" s="71">
        <f t="shared" si="26"/>
        <v>60</v>
      </c>
      <c r="R74" s="71">
        <f t="shared" si="26"/>
        <v>0</v>
      </c>
      <c r="S74" s="71"/>
      <c r="T74" s="73"/>
      <c r="U74" s="150">
        <f t="shared" si="7"/>
        <v>60</v>
      </c>
      <c r="V74" s="149"/>
      <c r="W74" s="1"/>
      <c r="X74" s="1"/>
      <c r="Y74" s="1">
        <f>O75/16</f>
        <v>0</v>
      </c>
      <c r="Z74" s="1">
        <f>P75/21</f>
        <v>0</v>
      </c>
      <c r="AA74" s="1">
        <f>Q75/16</f>
        <v>3.75</v>
      </c>
      <c r="AB74" s="1">
        <f>R75/20</f>
        <v>0</v>
      </c>
      <c r="AC74" s="1">
        <f>S75/13</f>
        <v>0</v>
      </c>
    </row>
    <row r="75" spans="1:29" ht="45" customHeight="1" x14ac:dyDescent="0.2">
      <c r="A75" s="113" t="s">
        <v>39</v>
      </c>
      <c r="B75" s="113" t="s">
        <v>191</v>
      </c>
      <c r="C75" s="118" t="s">
        <v>194</v>
      </c>
      <c r="D75" s="9">
        <f>E75+I75+J75+K75+L75</f>
        <v>66</v>
      </c>
      <c r="E75" s="9">
        <f>M75+N75+O75+P75+Q75+R75+S75+T75</f>
        <v>60</v>
      </c>
      <c r="F75" s="9">
        <f>E75-G75-H75</f>
        <v>60</v>
      </c>
      <c r="G75" s="88"/>
      <c r="H75" s="88"/>
      <c r="I75" s="88"/>
      <c r="J75" s="88"/>
      <c r="K75" s="88">
        <v>6</v>
      </c>
      <c r="L75" s="88"/>
      <c r="M75" s="88"/>
      <c r="N75" s="88"/>
      <c r="O75" s="88"/>
      <c r="P75" s="88"/>
      <c r="Q75" s="88">
        <v>60</v>
      </c>
      <c r="R75" s="88"/>
      <c r="S75" s="13"/>
      <c r="T75" s="88"/>
      <c r="U75" s="150">
        <f t="shared" si="7"/>
        <v>60</v>
      </c>
      <c r="V75" s="149"/>
      <c r="W75" s="1"/>
      <c r="X75" s="1"/>
      <c r="Y75" s="1">
        <f>SUM(Y29:Y74)</f>
        <v>33</v>
      </c>
      <c r="Z75" s="1">
        <f>SUM(Z29:Z74)</f>
        <v>36</v>
      </c>
      <c r="AA75" s="1">
        <f>SUM(AA29:AA74)</f>
        <v>36</v>
      </c>
      <c r="AB75" s="1">
        <f>SUM(AB29:AB74)</f>
        <v>34.199999999999996</v>
      </c>
      <c r="AC75" s="1">
        <f>SUM(AC29:AC74)</f>
        <v>47.07692307692308</v>
      </c>
    </row>
    <row r="76" spans="1:29" x14ac:dyDescent="0.2">
      <c r="A76" s="145" t="s">
        <v>165</v>
      </c>
      <c r="B76" s="145" t="s">
        <v>166</v>
      </c>
      <c r="C76" s="146" t="s">
        <v>199</v>
      </c>
      <c r="D76" s="147">
        <v>72</v>
      </c>
      <c r="E76" s="147"/>
      <c r="F76" s="147"/>
      <c r="G76" s="147"/>
      <c r="H76" s="147"/>
      <c r="I76" s="148">
        <v>72</v>
      </c>
      <c r="J76" s="88"/>
      <c r="K76" s="88"/>
      <c r="L76" s="88"/>
      <c r="M76" s="88"/>
      <c r="N76" s="88"/>
      <c r="O76" s="88"/>
      <c r="P76" s="88"/>
      <c r="Q76" s="88"/>
      <c r="R76" s="88"/>
      <c r="S76" s="14">
        <v>72</v>
      </c>
      <c r="T76" s="88"/>
      <c r="U76" s="150">
        <f t="shared" si="7"/>
        <v>72</v>
      </c>
      <c r="V76" s="149"/>
      <c r="W76" s="1"/>
      <c r="X76" s="1"/>
      <c r="Y76" s="1">
        <f>SUM(Y26:Y74)</f>
        <v>33</v>
      </c>
      <c r="Z76" s="1">
        <f>SUM(Z30:Z74)</f>
        <v>36</v>
      </c>
      <c r="AA76" s="1">
        <f>SUM(AA30:AA74)</f>
        <v>36</v>
      </c>
      <c r="AB76" s="1">
        <f>SUM(AB30:AB74)</f>
        <v>34.199999999999996</v>
      </c>
      <c r="AC76" s="1">
        <f>SUM(AC30:AC74)</f>
        <v>47.07692307692308</v>
      </c>
    </row>
    <row r="77" spans="1:29" x14ac:dyDescent="0.2">
      <c r="A77" s="93" t="s">
        <v>51</v>
      </c>
      <c r="B77" s="93" t="s">
        <v>147</v>
      </c>
      <c r="C77" s="89" t="s">
        <v>199</v>
      </c>
      <c r="D77" s="9">
        <f>E77+I77+J77+K77</f>
        <v>36</v>
      </c>
      <c r="E77" s="88"/>
      <c r="F77" s="104"/>
      <c r="G77" s="104"/>
      <c r="H77" s="104"/>
      <c r="I77" s="106">
        <f>M77+N77+O77+P77+Q77+R77+S77+T77</f>
        <v>36</v>
      </c>
      <c r="J77" s="104"/>
      <c r="K77" s="104"/>
      <c r="L77" s="104"/>
      <c r="M77" s="104"/>
      <c r="N77" s="104"/>
      <c r="O77" s="104"/>
      <c r="P77" s="104"/>
      <c r="Q77" s="107"/>
      <c r="R77" s="105"/>
      <c r="S77" s="107"/>
      <c r="T77" s="87">
        <v>36</v>
      </c>
      <c r="U77" s="150">
        <f t="shared" si="7"/>
        <v>36</v>
      </c>
      <c r="V77" s="149"/>
      <c r="W77" s="101"/>
      <c r="X77" s="101"/>
      <c r="Y77" s="101"/>
      <c r="Z77" s="101"/>
      <c r="AA77" s="101"/>
      <c r="AB77" s="101"/>
      <c r="AC77" s="101"/>
    </row>
    <row r="78" spans="1:29" ht="10.5" customHeight="1" x14ac:dyDescent="0.2">
      <c r="A78" s="70" t="s">
        <v>185</v>
      </c>
      <c r="B78" s="70" t="s">
        <v>186</v>
      </c>
      <c r="C78" s="11" t="s">
        <v>211</v>
      </c>
      <c r="D78" s="1"/>
      <c r="E78" s="88"/>
      <c r="F78" s="1"/>
      <c r="G78" s="1"/>
      <c r="H78" s="1"/>
      <c r="I78" s="9"/>
      <c r="J78" s="1"/>
      <c r="K78" s="1"/>
      <c r="L78" s="1"/>
      <c r="M78" s="1"/>
      <c r="N78" s="1"/>
      <c r="O78" s="1"/>
      <c r="P78" s="1"/>
      <c r="Q78" s="6"/>
      <c r="R78" s="88"/>
      <c r="S78" s="1"/>
      <c r="T78" s="1"/>
      <c r="U78" s="151"/>
      <c r="V78" s="149"/>
    </row>
    <row r="79" spans="1:29" ht="21" customHeight="1" x14ac:dyDescent="0.2">
      <c r="A79" s="58" t="s">
        <v>40</v>
      </c>
      <c r="B79" s="60" t="s">
        <v>41</v>
      </c>
      <c r="C79" s="11"/>
      <c r="D79" s="123">
        <f>T79*36</f>
        <v>144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0">
        <v>4</v>
      </c>
    </row>
    <row r="80" spans="1:29" ht="11.25" customHeight="1" x14ac:dyDescent="0.2">
      <c r="A80" s="59" t="s">
        <v>42</v>
      </c>
      <c r="B80" s="60" t="s">
        <v>43</v>
      </c>
      <c r="C80" s="11"/>
      <c r="D80" s="123">
        <f>T80*36</f>
        <v>216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0">
        <v>6</v>
      </c>
    </row>
    <row r="81" spans="1:20" ht="16.5" customHeight="1" x14ac:dyDescent="0.2">
      <c r="A81" s="59" t="s">
        <v>202</v>
      </c>
      <c r="B81" s="60" t="s">
        <v>86</v>
      </c>
      <c r="C81" s="11"/>
      <c r="D81" s="123">
        <f>N81+O81+P81+Q81+R81+S81</f>
        <v>252</v>
      </c>
      <c r="E81" s="1"/>
      <c r="F81" s="1"/>
      <c r="G81" s="1"/>
      <c r="H81" s="1"/>
      <c r="I81" s="1"/>
      <c r="J81" s="1"/>
      <c r="K81" s="1"/>
      <c r="L81" s="1"/>
      <c r="M81" s="1"/>
      <c r="N81" s="1">
        <v>72</v>
      </c>
      <c r="O81" s="1">
        <v>36</v>
      </c>
      <c r="P81" s="1">
        <v>36</v>
      </c>
      <c r="Q81" s="1">
        <v>36</v>
      </c>
      <c r="R81" s="1">
        <v>36</v>
      </c>
      <c r="S81" s="1">
        <v>36</v>
      </c>
      <c r="T81" s="10">
        <v>7</v>
      </c>
    </row>
    <row r="82" spans="1:20" ht="17.25" customHeight="1" x14ac:dyDescent="0.2">
      <c r="A82" s="109"/>
      <c r="B82" s="134" t="s">
        <v>221</v>
      </c>
      <c r="C82" s="118" t="s">
        <v>217</v>
      </c>
      <c r="D82" s="110">
        <f>D8+D26</f>
        <v>5942</v>
      </c>
      <c r="E82" s="110">
        <f t="shared" ref="E82:T82" si="27">E8+E26+E79+E80</f>
        <v>4608</v>
      </c>
      <c r="F82" s="110">
        <f t="shared" si="27"/>
        <v>2636</v>
      </c>
      <c r="G82" s="110">
        <f t="shared" si="27"/>
        <v>1924</v>
      </c>
      <c r="H82" s="110">
        <f t="shared" si="27"/>
        <v>50</v>
      </c>
      <c r="I82" s="110">
        <f t="shared" si="27"/>
        <v>792</v>
      </c>
      <c r="J82" s="110">
        <f t="shared" si="27"/>
        <v>0</v>
      </c>
      <c r="K82" s="110">
        <f t="shared" si="27"/>
        <v>132</v>
      </c>
      <c r="L82" s="110">
        <f t="shared" si="27"/>
        <v>50</v>
      </c>
      <c r="M82" s="110">
        <f t="shared" si="27"/>
        <v>576</v>
      </c>
      <c r="N82" s="110">
        <f t="shared" si="27"/>
        <v>828</v>
      </c>
      <c r="O82" s="110">
        <f t="shared" si="27"/>
        <v>576</v>
      </c>
      <c r="P82" s="110">
        <f t="shared" si="27"/>
        <v>693</v>
      </c>
      <c r="Q82" s="110">
        <f t="shared" si="27"/>
        <v>576</v>
      </c>
      <c r="R82" s="110">
        <f t="shared" si="27"/>
        <v>432</v>
      </c>
      <c r="S82" s="110">
        <f t="shared" si="27"/>
        <v>612</v>
      </c>
      <c r="T82" s="110">
        <f t="shared" si="27"/>
        <v>262</v>
      </c>
    </row>
    <row r="83" spans="1:20" ht="15" customHeight="1" x14ac:dyDescent="0.2">
      <c r="A83" s="228" t="s">
        <v>46</v>
      </c>
      <c r="B83" s="228"/>
      <c r="C83" s="228"/>
      <c r="D83" s="228"/>
      <c r="E83" s="224" t="s">
        <v>54</v>
      </c>
      <c r="F83" s="222" t="s">
        <v>44</v>
      </c>
      <c r="G83" s="223"/>
      <c r="H83" s="223"/>
      <c r="I83" s="240">
        <v>46</v>
      </c>
      <c r="J83" s="241"/>
      <c r="K83" s="242"/>
      <c r="L83" s="127"/>
      <c r="M83" s="132">
        <v>13</v>
      </c>
      <c r="N83" s="132">
        <v>14</v>
      </c>
      <c r="O83" s="108">
        <v>14</v>
      </c>
      <c r="P83" s="108">
        <v>16</v>
      </c>
      <c r="Q83" s="108">
        <v>10</v>
      </c>
      <c r="R83" s="108">
        <v>12</v>
      </c>
      <c r="S83" s="108">
        <v>8</v>
      </c>
      <c r="T83" s="132">
        <v>0</v>
      </c>
    </row>
    <row r="84" spans="1:20" ht="15" customHeight="1" x14ac:dyDescent="0.2">
      <c r="A84" s="234" t="s">
        <v>218</v>
      </c>
      <c r="B84" s="235"/>
      <c r="C84" s="235"/>
      <c r="D84" s="236"/>
      <c r="E84" s="225"/>
      <c r="F84" s="222" t="s">
        <v>52</v>
      </c>
      <c r="G84" s="223"/>
      <c r="H84" s="223"/>
      <c r="I84" s="231">
        <f>M84+N84+O84+P84+Q84+R84+S84+T84</f>
        <v>360</v>
      </c>
      <c r="J84" s="232"/>
      <c r="K84" s="233"/>
      <c r="L84" s="95">
        <f>I84/36</f>
        <v>10</v>
      </c>
      <c r="M84" s="11"/>
      <c r="N84" s="11"/>
      <c r="O84" s="11"/>
      <c r="P84" s="11">
        <v>180</v>
      </c>
      <c r="Q84" s="11"/>
      <c r="R84" s="11"/>
      <c r="S84" s="11">
        <v>72</v>
      </c>
      <c r="T84" s="11">
        <v>108</v>
      </c>
    </row>
    <row r="85" spans="1:20" ht="13.5" customHeight="1" x14ac:dyDescent="0.2">
      <c r="A85" s="237"/>
      <c r="B85" s="238"/>
      <c r="C85" s="238"/>
      <c r="D85" s="239"/>
      <c r="E85" s="225"/>
      <c r="F85" s="222" t="s">
        <v>111</v>
      </c>
      <c r="G85" s="223"/>
      <c r="H85" s="223"/>
      <c r="I85" s="231">
        <f>M85+N85+O85+P85+Q85+R85+S85+T85</f>
        <v>504</v>
      </c>
      <c r="J85" s="232"/>
      <c r="K85" s="233"/>
      <c r="L85" s="95">
        <f>I85/36</f>
        <v>14</v>
      </c>
      <c r="M85" s="11"/>
      <c r="N85" s="11"/>
      <c r="O85" s="11"/>
      <c r="P85" s="11"/>
      <c r="Q85" s="11"/>
      <c r="R85" s="11">
        <v>396</v>
      </c>
      <c r="S85" s="11"/>
      <c r="T85" s="11">
        <v>108</v>
      </c>
    </row>
    <row r="86" spans="1:20" ht="12.75" customHeight="1" x14ac:dyDescent="0.2">
      <c r="A86" s="258" t="s">
        <v>219</v>
      </c>
      <c r="B86" s="259"/>
      <c r="C86" s="259"/>
      <c r="D86" s="260"/>
      <c r="E86" s="225"/>
      <c r="F86" s="222" t="s">
        <v>110</v>
      </c>
      <c r="G86" s="223"/>
      <c r="H86" s="223"/>
      <c r="I86" s="231">
        <f>M86+N86+O86+P86+Q86+R86+S86+T86</f>
        <v>144</v>
      </c>
      <c r="J86" s="232"/>
      <c r="K86" s="233"/>
      <c r="L86" s="95">
        <f>I86/36</f>
        <v>4</v>
      </c>
      <c r="M86" s="11"/>
      <c r="N86" s="10"/>
      <c r="O86" s="10"/>
      <c r="P86" s="10"/>
      <c r="Q86" s="10"/>
      <c r="R86" s="10"/>
      <c r="S86" s="10"/>
      <c r="T86" s="10">
        <f>D79</f>
        <v>144</v>
      </c>
    </row>
    <row r="87" spans="1:20" ht="14.25" customHeight="1" x14ac:dyDescent="0.2">
      <c r="A87" s="261"/>
      <c r="B87" s="262"/>
      <c r="C87" s="262"/>
      <c r="D87" s="263"/>
      <c r="E87" s="225"/>
      <c r="F87" s="222" t="s">
        <v>45</v>
      </c>
      <c r="G87" s="223"/>
      <c r="H87" s="223"/>
      <c r="I87" s="231">
        <f>M87+N87+O87+P87+Q87+R87+S87+T87</f>
        <v>19</v>
      </c>
      <c r="J87" s="232"/>
      <c r="K87" s="233"/>
      <c r="L87" s="95"/>
      <c r="M87" s="11"/>
      <c r="N87" s="10">
        <v>4</v>
      </c>
      <c r="O87" s="10">
        <v>2</v>
      </c>
      <c r="P87" s="10">
        <v>2</v>
      </c>
      <c r="Q87" s="10">
        <v>2</v>
      </c>
      <c r="R87" s="10">
        <v>3</v>
      </c>
      <c r="S87" s="10">
        <v>3</v>
      </c>
      <c r="T87" s="10">
        <v>3</v>
      </c>
    </row>
    <row r="88" spans="1:20" ht="12" customHeight="1" x14ac:dyDescent="0.2">
      <c r="A88" s="264" t="s">
        <v>220</v>
      </c>
      <c r="B88" s="265"/>
      <c r="C88" s="265"/>
      <c r="D88" s="266"/>
      <c r="E88" s="225"/>
      <c r="F88" s="222" t="s">
        <v>204</v>
      </c>
      <c r="G88" s="223"/>
      <c r="H88" s="227"/>
      <c r="I88" s="231">
        <f>M88+N88+O88+P88+Q88+R88+S88+T88</f>
        <v>32</v>
      </c>
      <c r="J88" s="232"/>
      <c r="K88" s="233"/>
      <c r="L88" s="95"/>
      <c r="M88" s="11">
        <v>1</v>
      </c>
      <c r="N88" s="10">
        <v>9</v>
      </c>
      <c r="O88" s="10">
        <v>2</v>
      </c>
      <c r="P88" s="10">
        <v>8</v>
      </c>
      <c r="Q88" s="10">
        <v>1</v>
      </c>
      <c r="R88" s="10">
        <v>4</v>
      </c>
      <c r="S88" s="10">
        <v>4</v>
      </c>
      <c r="T88" s="10">
        <v>3</v>
      </c>
    </row>
    <row r="89" spans="1:20" x14ac:dyDescent="0.2">
      <c r="A89" s="267"/>
      <c r="B89" s="268"/>
      <c r="C89" s="268"/>
      <c r="D89" s="269"/>
      <c r="E89" s="226"/>
      <c r="F89" s="222" t="s">
        <v>55</v>
      </c>
      <c r="G89" s="223"/>
      <c r="H89" s="227"/>
      <c r="I89" s="231"/>
      <c r="J89" s="232"/>
      <c r="K89" s="233"/>
      <c r="L89" s="95"/>
      <c r="M89" s="11"/>
      <c r="N89" s="10"/>
      <c r="O89" s="10"/>
      <c r="P89" s="10"/>
      <c r="Q89" s="10">
        <v>1</v>
      </c>
      <c r="R89" s="10">
        <v>1</v>
      </c>
      <c r="S89" s="10"/>
      <c r="T89" s="10"/>
    </row>
    <row r="90" spans="1:20" x14ac:dyDescent="0.2">
      <c r="A90" s="219" t="s">
        <v>130</v>
      </c>
      <c r="B90" s="220"/>
      <c r="C90" s="220"/>
      <c r="D90" s="221"/>
      <c r="E90" s="67">
        <f>(G54+H54+I54+T86)/(E54+I54+T86)*100</f>
        <v>58.984529948433163</v>
      </c>
      <c r="M90" s="245" t="s">
        <v>0</v>
      </c>
      <c r="N90" s="245"/>
      <c r="O90" s="243" t="s">
        <v>1</v>
      </c>
      <c r="P90" s="244"/>
      <c r="Q90" s="243" t="s">
        <v>2</v>
      </c>
      <c r="R90" s="244"/>
      <c r="S90" s="243" t="s">
        <v>3</v>
      </c>
      <c r="T90" s="244"/>
    </row>
  </sheetData>
  <mergeCells count="52">
    <mergeCell ref="F84:H84"/>
    <mergeCell ref="L3:L6"/>
    <mergeCell ref="F88:H88"/>
    <mergeCell ref="F83:H83"/>
    <mergeCell ref="C2:C6"/>
    <mergeCell ref="F85:H85"/>
    <mergeCell ref="J4:J6"/>
    <mergeCell ref="K4:K6"/>
    <mergeCell ref="A2:A6"/>
    <mergeCell ref="B2:B6"/>
    <mergeCell ref="A26:B26"/>
    <mergeCell ref="D2:L2"/>
    <mergeCell ref="F5:H5"/>
    <mergeCell ref="E5:E6"/>
    <mergeCell ref="Q90:R90"/>
    <mergeCell ref="I88:K88"/>
    <mergeCell ref="I89:K89"/>
    <mergeCell ref="A86:D87"/>
    <mergeCell ref="A88:D89"/>
    <mergeCell ref="I87:K87"/>
    <mergeCell ref="A1:T1"/>
    <mergeCell ref="O4:O6"/>
    <mergeCell ref="P4:P6"/>
    <mergeCell ref="Q4:Q6"/>
    <mergeCell ref="R4:R6"/>
    <mergeCell ref="S4:S6"/>
    <mergeCell ref="N4:N6"/>
    <mergeCell ref="D3:D6"/>
    <mergeCell ref="E4:H4"/>
    <mergeCell ref="M4:M6"/>
    <mergeCell ref="E3:K3"/>
    <mergeCell ref="M2:T2"/>
    <mergeCell ref="M3:N3"/>
    <mergeCell ref="O3:P3"/>
    <mergeCell ref="Q3:R3"/>
    <mergeCell ref="S3:T3"/>
    <mergeCell ref="T4:T6"/>
    <mergeCell ref="A90:D90"/>
    <mergeCell ref="F87:H87"/>
    <mergeCell ref="E83:E89"/>
    <mergeCell ref="F89:H89"/>
    <mergeCell ref="A83:D83"/>
    <mergeCell ref="I4:I6"/>
    <mergeCell ref="F86:H86"/>
    <mergeCell ref="I86:K86"/>
    <mergeCell ref="A84:D85"/>
    <mergeCell ref="I83:K83"/>
    <mergeCell ref="I84:K84"/>
    <mergeCell ref="I85:K85"/>
    <mergeCell ref="S90:T90"/>
    <mergeCell ref="M90:N90"/>
    <mergeCell ref="O90:P90"/>
  </mergeCells>
  <phoneticPr fontId="0" type="noConversion"/>
  <pageMargins left="0.51" right="0.16" top="0.57999999999999996" bottom="0.21" header="0.56000000000000005" footer="0.2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Уч.график</vt:lpstr>
      <vt:lpstr>План уч.пр.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СМПК</cp:lastModifiedBy>
  <cp:lastPrinted>2023-08-09T07:28:20Z</cp:lastPrinted>
  <dcterms:created xsi:type="dcterms:W3CDTF">1996-10-08T23:32:33Z</dcterms:created>
  <dcterms:modified xsi:type="dcterms:W3CDTF">2024-07-30T08:21:38Z</dcterms:modified>
</cp:coreProperties>
</file>